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ne\Desktop\Бюджет 2024-2026\Усть-Шоноша\Проект\"/>
    </mc:Choice>
  </mc:AlternateContent>
  <xr:revisionPtr revIDLastSave="0" documentId="13_ncr:1_{AF00686B-1F77-4BBB-ACAC-3DC4D2FA697A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2024" sheetId="2" r:id="rId1"/>
    <sheet name="2025" sheetId="4" r:id="rId2"/>
    <sheet name="2026" sheetId="5" r:id="rId3"/>
  </sheets>
  <definedNames>
    <definedName name="_xlnm.Print_Area" localSheetId="0">'2024'!$A$1:$K$48</definedName>
    <definedName name="_xlnm.Print_Area" localSheetId="1">'2025'!$A$1:$U$47</definedName>
    <definedName name="_xlnm.Print_Area" localSheetId="2">'2026'!$A$1:$U$47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2" i="5" l="1"/>
  <c r="M42" i="5"/>
  <c r="T42" i="4"/>
  <c r="M42" i="4"/>
  <c r="E35" i="2"/>
  <c r="H14" i="2"/>
  <c r="G14" i="2"/>
  <c r="F14" i="2"/>
  <c r="E14" i="2"/>
  <c r="R11" i="4"/>
  <c r="R11" i="5"/>
  <c r="C24" i="2"/>
  <c r="A42" i="5"/>
  <c r="A42" i="4"/>
  <c r="O14" i="4" l="1"/>
  <c r="P14" i="4"/>
  <c r="Q14" i="4"/>
  <c r="O34" i="4"/>
  <c r="O14" i="5"/>
  <c r="P14" i="5"/>
  <c r="Q14" i="5"/>
  <c r="N34" i="5"/>
  <c r="O34" i="5"/>
  <c r="M3" i="5"/>
  <c r="M3" i="4"/>
  <c r="U13" i="5"/>
  <c r="U13" i="4"/>
  <c r="C3" i="2" l="1"/>
  <c r="H11" i="2" l="1"/>
  <c r="B47" i="2"/>
  <c r="G10" i="2" l="1"/>
  <c r="T41" i="5" l="1"/>
  <c r="T41" i="4"/>
  <c r="J42" i="2" l="1"/>
  <c r="K13" i="2" l="1"/>
  <c r="B46" i="5" l="1"/>
  <c r="B42" i="5"/>
  <c r="T39" i="5"/>
  <c r="L39" i="5"/>
  <c r="K39" i="5"/>
  <c r="J39" i="5"/>
  <c r="I39" i="5"/>
  <c r="H39" i="5"/>
  <c r="G39" i="5"/>
  <c r="F39" i="5"/>
  <c r="E39" i="5"/>
  <c r="D39" i="5"/>
  <c r="C39" i="5"/>
  <c r="B39" i="5"/>
  <c r="R34" i="5"/>
  <c r="Q34" i="5"/>
  <c r="P34" i="5"/>
  <c r="P39" i="5" s="1"/>
  <c r="M34" i="5"/>
  <c r="M23" i="5"/>
  <c r="S23" i="5"/>
  <c r="S39" i="5" s="1"/>
  <c r="R23" i="5"/>
  <c r="O23" i="5"/>
  <c r="O39" i="5" s="1"/>
  <c r="N23" i="5"/>
  <c r="R14" i="5"/>
  <c r="N14" i="5"/>
  <c r="M14" i="5"/>
  <c r="U12" i="5"/>
  <c r="U11" i="5"/>
  <c r="R10" i="5"/>
  <c r="Q10" i="5"/>
  <c r="M10" i="5"/>
  <c r="B46" i="4"/>
  <c r="B42" i="4"/>
  <c r="T39" i="4"/>
  <c r="L39" i="4"/>
  <c r="K39" i="4"/>
  <c r="J39" i="4"/>
  <c r="I39" i="4"/>
  <c r="H39" i="4"/>
  <c r="G39" i="4"/>
  <c r="F39" i="4"/>
  <c r="E39" i="4"/>
  <c r="D39" i="4"/>
  <c r="C39" i="4"/>
  <c r="B39" i="4"/>
  <c r="R34" i="4"/>
  <c r="Q34" i="4"/>
  <c r="P34" i="4"/>
  <c r="P39" i="4" s="1"/>
  <c r="N34" i="4"/>
  <c r="M34" i="4"/>
  <c r="S23" i="4"/>
  <c r="S39" i="4" s="1"/>
  <c r="R23" i="4"/>
  <c r="O23" i="4"/>
  <c r="O39" i="4" s="1"/>
  <c r="N23" i="4"/>
  <c r="M23" i="4"/>
  <c r="R14" i="4"/>
  <c r="N14" i="4"/>
  <c r="N39" i="4" s="1"/>
  <c r="M14" i="4"/>
  <c r="U12" i="4"/>
  <c r="U11" i="4"/>
  <c r="R10" i="4"/>
  <c r="Q10" i="4"/>
  <c r="M10" i="4"/>
  <c r="M46" i="4" l="1"/>
  <c r="M46" i="5"/>
  <c r="Q39" i="5"/>
  <c r="R39" i="4"/>
  <c r="N39" i="5"/>
  <c r="R39" i="5"/>
  <c r="M39" i="5"/>
  <c r="M40" i="5" s="1"/>
  <c r="M39" i="4"/>
  <c r="M40" i="4" s="1"/>
  <c r="Q39" i="4"/>
  <c r="D24" i="2"/>
  <c r="E24" i="2"/>
  <c r="E40" i="2" s="1"/>
  <c r="H24" i="2"/>
  <c r="I24" i="2"/>
  <c r="T40" i="5" l="1"/>
  <c r="T40" i="4"/>
  <c r="N46" i="4"/>
  <c r="N47" i="5"/>
  <c r="N47" i="4"/>
  <c r="N46" i="5"/>
  <c r="I40" i="2"/>
  <c r="D35" i="2"/>
  <c r="F35" i="2"/>
  <c r="G35" i="2"/>
  <c r="H35" i="2"/>
  <c r="D14" i="2" l="1"/>
  <c r="C26" i="2"/>
  <c r="C10" i="2"/>
  <c r="H10" i="2"/>
  <c r="C47" i="2" s="1"/>
  <c r="C35" i="2" l="1"/>
  <c r="J40" i="2" l="1"/>
  <c r="F40" i="2"/>
  <c r="B40" i="2"/>
  <c r="C14" i="2"/>
  <c r="C40" i="2" s="1"/>
  <c r="K12" i="2"/>
  <c r="K11" i="2"/>
  <c r="D40" i="2"/>
  <c r="H40" i="2" l="1"/>
  <c r="C41" i="2"/>
  <c r="G40" i="2"/>
  <c r="C43" i="2" l="1"/>
  <c r="B43" i="2" s="1"/>
  <c r="J41" i="2"/>
  <c r="J43" i="2" s="1"/>
  <c r="D48" i="2"/>
  <c r="D47" i="2"/>
</calcChain>
</file>

<file path=xl/sharedStrings.xml><?xml version="1.0" encoding="utf-8"?>
<sst xmlns="http://schemas.openxmlformats.org/spreadsheetml/2006/main" count="160" uniqueCount="55">
  <si>
    <t>ИТОГО</t>
  </si>
  <si>
    <t>Наименование показателя</t>
  </si>
  <si>
    <t>ст.213 Начисления на выплаты по оплате труда</t>
  </si>
  <si>
    <t>ст.221 Услуги связи</t>
  </si>
  <si>
    <t>ст.223 Коммунальные услуги</t>
  </si>
  <si>
    <t>ст.290 Прочие расходы</t>
  </si>
  <si>
    <t>Глава</t>
  </si>
  <si>
    <t>ст.211 Заработная плата</t>
  </si>
  <si>
    <t>Аппарат</t>
  </si>
  <si>
    <t>ст.310 Приобретение оборудования</t>
  </si>
  <si>
    <t>Благоустройство</t>
  </si>
  <si>
    <t>ст.225 Расходы на ремонт и содержание имущества</t>
  </si>
  <si>
    <t>освещение</t>
  </si>
  <si>
    <t>содержание мест захоронения</t>
  </si>
  <si>
    <t>благоустройство территории поселения</t>
  </si>
  <si>
    <t xml:space="preserve">ст.242 Безвозм. и безвозвр. переч.кроме госуд.орган </t>
  </si>
  <si>
    <t>Межбюджетные трансферты</t>
  </si>
  <si>
    <t>отопление</t>
  </si>
  <si>
    <t>ст.251 Перечисление другим бюджетам</t>
  </si>
  <si>
    <t>пожарный водоем</t>
  </si>
  <si>
    <t>ст 212 Прочие выплаты</t>
  </si>
  <si>
    <t>ВУС</t>
  </si>
  <si>
    <t>Газета, страховка, подписка</t>
  </si>
  <si>
    <t>Админ.комис</t>
  </si>
  <si>
    <t>ст.263 Пенсионное обеспечение</t>
  </si>
  <si>
    <t>ст.262 Средний заработок на период трудоустройства</t>
  </si>
  <si>
    <t>доходы</t>
  </si>
  <si>
    <t>расходы</t>
  </si>
  <si>
    <t>НСОТ</t>
  </si>
  <si>
    <t>ст.340 Материальные запасы</t>
  </si>
  <si>
    <t>Диспансеризация</t>
  </si>
  <si>
    <t>ремонт автомобиля</t>
  </si>
  <si>
    <t>ГСМ</t>
  </si>
  <si>
    <t>ФОТ</t>
  </si>
  <si>
    <t>Комуналка</t>
  </si>
  <si>
    <t>ст.222 Транспортные услуги</t>
  </si>
  <si>
    <t>запчасти, материальные запасы</t>
  </si>
  <si>
    <t>ремонт уличное овещение</t>
  </si>
  <si>
    <t>ремонт здания администрации</t>
  </si>
  <si>
    <t>Резервный фонд</t>
  </si>
  <si>
    <t>ст.870 Резервные средства</t>
  </si>
  <si>
    <t>обслуживание Сметы, СБИС, сайт</t>
  </si>
  <si>
    <t>Расходы МО "Усть-Шоношское" на 2024 год</t>
  </si>
  <si>
    <t>Расходы МО "Усть-Шоношское" на 2025 год</t>
  </si>
  <si>
    <t>ТКО</t>
  </si>
  <si>
    <t>вывоз мусора</t>
  </si>
  <si>
    <t>обвалка свалки</t>
  </si>
  <si>
    <t>Культура</t>
  </si>
  <si>
    <t>Дни поселка</t>
  </si>
  <si>
    <t>Другие общегосуд. расходы</t>
  </si>
  <si>
    <t>представительскиерасходы</t>
  </si>
  <si>
    <t>ст.226 Прочие работы, услуги</t>
  </si>
  <si>
    <t>Дефицит (5%)</t>
  </si>
  <si>
    <t>софинансирование проектов по комфортной среде</t>
  </si>
  <si>
    <t>Расходы МО "Усть-Шоношское"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</si>
</sst>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1" x14ac:knownFonts="1">
    <font>
      <sz val="10"/>
      <name val="Arial Cyr"/>
      <charset val="204"/>
    </font>
    <font>
      <sz val="7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2" fontId="0" fillId="0" borderId="0" xfId="0" applyNumberFormat="1"/>
    <xf numFmtId="2" fontId="2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8" fillId="0" borderId="0" xfId="0" applyNumberFormat="1" applyFont="1"/>
    <xf numFmtId="0" fontId="8" fillId="0" borderId="0" xfId="0" applyFont="1" applyFill="1" applyBorder="1" applyAlignment="1">
      <alignment horizontal="left"/>
    </xf>
    <xf numFmtId="9" fontId="8" fillId="0" borderId="0" xfId="0" applyNumberFormat="1" applyFont="1"/>
    <xf numFmtId="4" fontId="8" fillId="0" borderId="2" xfId="0" applyNumberFormat="1" applyFont="1" applyBorder="1" applyAlignment="1"/>
    <xf numFmtId="4" fontId="8" fillId="0" borderId="0" xfId="0" applyNumberFormat="1" applyFont="1" applyBorder="1" applyAlignment="1"/>
    <xf numFmtId="4" fontId="8" fillId="0" borderId="0" xfId="1" applyNumberFormat="1" applyFont="1"/>
    <xf numFmtId="0" fontId="10" fillId="0" borderId="0" xfId="0" applyFont="1"/>
    <xf numFmtId="4" fontId="10" fillId="0" borderId="0" xfId="0" applyNumberFormat="1" applyFont="1"/>
    <xf numFmtId="4" fontId="2" fillId="0" borderId="0" xfId="0" applyNumberFormat="1" applyFont="1"/>
    <xf numFmtId="9" fontId="2" fillId="0" borderId="0" xfId="0" applyNumberFormat="1" applyFont="1"/>
    <xf numFmtId="165" fontId="2" fillId="0" borderId="0" xfId="0" applyNumberFormat="1" applyFont="1"/>
    <xf numFmtId="4" fontId="3" fillId="0" borderId="0" xfId="0" applyNumberFormat="1" applyFont="1" applyAlignment="1">
      <alignment horizontal="center"/>
    </xf>
    <xf numFmtId="4" fontId="2" fillId="0" borderId="2" xfId="0" applyNumberFormat="1" applyFont="1" applyBorder="1" applyAlignment="1"/>
    <xf numFmtId="4" fontId="2" fillId="0" borderId="0" xfId="0" applyNumberFormat="1" applyFont="1" applyBorder="1" applyAlignment="1"/>
    <xf numFmtId="0" fontId="4" fillId="0" borderId="3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opLeftCell="A4" zoomScaleNormal="100" workbookViewId="0">
      <selection activeCell="C43" sqref="C43"/>
    </sheetView>
  </sheetViews>
  <sheetFormatPr defaultRowHeight="12.75" x14ac:dyDescent="0.2"/>
  <cols>
    <col min="1" max="1" width="46.140625" customWidth="1"/>
    <col min="2" max="2" width="11.5703125" customWidth="1"/>
    <col min="3" max="3" width="10.85546875" customWidth="1"/>
    <col min="4" max="4" width="11.85546875" customWidth="1"/>
    <col min="5" max="6" width="10.42578125" customWidth="1"/>
    <col min="7" max="7" width="10.28515625" customWidth="1"/>
    <col min="8" max="9" width="11.140625" customWidth="1"/>
    <col min="10" max="10" width="11.5703125" customWidth="1"/>
    <col min="11" max="11" width="11" customWidth="1"/>
  </cols>
  <sheetData>
    <row r="1" spans="1:11" x14ac:dyDescent="0.2">
      <c r="A1" s="45" t="s">
        <v>42</v>
      </c>
      <c r="B1" s="45"/>
      <c r="C1" s="45"/>
      <c r="D1" s="45"/>
      <c r="E1" s="45"/>
      <c r="F1" s="45"/>
      <c r="G1" s="45"/>
      <c r="H1" s="45"/>
      <c r="I1" s="27"/>
    </row>
    <row r="2" spans="1:11" ht="33.75" customHeight="1" x14ac:dyDescent="0.2">
      <c r="A2" s="30" t="s">
        <v>1</v>
      </c>
      <c r="B2" s="28" t="s">
        <v>6</v>
      </c>
      <c r="C2" s="23" t="s">
        <v>8</v>
      </c>
      <c r="D2" s="23" t="s">
        <v>23</v>
      </c>
      <c r="E2" s="23" t="s">
        <v>49</v>
      </c>
      <c r="F2" s="23" t="s">
        <v>39</v>
      </c>
      <c r="G2" s="22" t="s">
        <v>21</v>
      </c>
      <c r="H2" s="23" t="s">
        <v>10</v>
      </c>
      <c r="I2" s="21" t="s">
        <v>47</v>
      </c>
      <c r="J2" s="29" t="s">
        <v>16</v>
      </c>
    </row>
    <row r="3" spans="1:11" ht="12" customHeight="1" x14ac:dyDescent="0.2">
      <c r="A3" s="4" t="s">
        <v>7</v>
      </c>
      <c r="B3" s="12">
        <v>717570</v>
      </c>
      <c r="C3" s="12">
        <f>1605806.4+33799.56</f>
        <v>1639605.96</v>
      </c>
      <c r="D3" s="14"/>
      <c r="E3" s="14"/>
      <c r="F3" s="14"/>
      <c r="G3" s="14">
        <v>158584.89000000001</v>
      </c>
      <c r="H3" s="14"/>
      <c r="I3" s="14"/>
      <c r="J3" s="15"/>
    </row>
    <row r="4" spans="1:11" ht="11.25" customHeight="1" x14ac:dyDescent="0.2">
      <c r="A4" s="6" t="s">
        <v>28</v>
      </c>
      <c r="B4" s="14"/>
      <c r="C4" s="12">
        <v>588805.19999999995</v>
      </c>
      <c r="D4" s="14"/>
      <c r="E4" s="14"/>
      <c r="F4" s="14"/>
      <c r="G4" s="14"/>
      <c r="H4" s="14"/>
      <c r="I4" s="14"/>
      <c r="J4" s="15"/>
    </row>
    <row r="5" spans="1:11" ht="12" customHeight="1" x14ac:dyDescent="0.2">
      <c r="A5" s="4" t="s">
        <v>20</v>
      </c>
      <c r="B5" s="14"/>
      <c r="C5" s="14">
        <v>50000</v>
      </c>
      <c r="D5" s="14"/>
      <c r="E5" s="14"/>
      <c r="F5" s="14"/>
      <c r="G5" s="14"/>
      <c r="H5" s="14"/>
      <c r="I5" s="14"/>
      <c r="J5" s="15"/>
    </row>
    <row r="6" spans="1:11" ht="12" customHeight="1" x14ac:dyDescent="0.2">
      <c r="A6" s="4" t="s">
        <v>2</v>
      </c>
      <c r="B6" s="12">
        <v>216706.14</v>
      </c>
      <c r="C6" s="12">
        <v>484953.53</v>
      </c>
      <c r="D6" s="14"/>
      <c r="E6" s="14"/>
      <c r="F6" s="14"/>
      <c r="G6" s="14">
        <v>47892.639999999999</v>
      </c>
      <c r="H6" s="14"/>
      <c r="I6" s="14"/>
      <c r="J6" s="15"/>
    </row>
    <row r="7" spans="1:11" ht="11.25" customHeight="1" x14ac:dyDescent="0.2">
      <c r="A7" s="6" t="s">
        <v>28</v>
      </c>
      <c r="B7" s="14"/>
      <c r="C7" s="12">
        <v>177819.17</v>
      </c>
      <c r="D7" s="14"/>
      <c r="E7" s="14"/>
      <c r="F7" s="14"/>
      <c r="G7" s="14"/>
      <c r="H7" s="14"/>
      <c r="I7" s="14"/>
      <c r="J7" s="15"/>
    </row>
    <row r="8" spans="1:11" ht="12" customHeight="1" x14ac:dyDescent="0.2">
      <c r="A8" s="4" t="s">
        <v>3</v>
      </c>
      <c r="B8" s="14"/>
      <c r="C8" s="14">
        <v>16500</v>
      </c>
      <c r="D8" s="14"/>
      <c r="E8" s="14"/>
      <c r="F8" s="14"/>
      <c r="G8" s="14">
        <v>1600</v>
      </c>
      <c r="H8" s="14"/>
      <c r="I8" s="14"/>
      <c r="J8" s="15"/>
    </row>
    <row r="9" spans="1:11" ht="12" customHeight="1" x14ac:dyDescent="0.2">
      <c r="A9" s="4" t="s">
        <v>35</v>
      </c>
      <c r="B9" s="14"/>
      <c r="C9" s="14"/>
      <c r="D9" s="14"/>
      <c r="E9" s="14"/>
      <c r="F9" s="14"/>
      <c r="G9" s="14"/>
      <c r="H9" s="14"/>
      <c r="I9" s="14"/>
      <c r="J9" s="15"/>
    </row>
    <row r="10" spans="1:11" ht="12" customHeight="1" x14ac:dyDescent="0.2">
      <c r="A10" s="4" t="s">
        <v>4</v>
      </c>
      <c r="B10" s="14"/>
      <c r="C10" s="14">
        <f>SUM(C11:C13)</f>
        <v>665800</v>
      </c>
      <c r="D10" s="14"/>
      <c r="E10" s="14"/>
      <c r="F10" s="14"/>
      <c r="G10" s="14">
        <f>SUM(G11:G13)</f>
        <v>4594.99</v>
      </c>
      <c r="H10" s="14">
        <f t="shared" ref="H10" si="0">SUM(H11:H12)</f>
        <v>600712.01</v>
      </c>
      <c r="I10" s="14"/>
      <c r="J10" s="15"/>
    </row>
    <row r="11" spans="1:11" ht="12" customHeight="1" x14ac:dyDescent="0.2">
      <c r="A11" s="3" t="s">
        <v>12</v>
      </c>
      <c r="B11" s="14"/>
      <c r="C11" s="14">
        <v>22000</v>
      </c>
      <c r="D11" s="14"/>
      <c r="E11" s="14"/>
      <c r="F11" s="14"/>
      <c r="G11" s="14">
        <v>1500</v>
      </c>
      <c r="H11" s="14">
        <f>570000+30712.01</f>
        <v>600712.01</v>
      </c>
      <c r="I11" s="14"/>
      <c r="J11" s="15"/>
      <c r="K11" s="7">
        <f>SUM(B11:J11)</f>
        <v>624212.01</v>
      </c>
    </row>
    <row r="12" spans="1:11" ht="12" customHeight="1" x14ac:dyDescent="0.2">
      <c r="A12" s="3" t="s">
        <v>17</v>
      </c>
      <c r="B12" s="14"/>
      <c r="C12" s="14">
        <v>610000</v>
      </c>
      <c r="D12" s="14"/>
      <c r="E12" s="14"/>
      <c r="F12" s="14"/>
      <c r="G12" s="14">
        <v>2094.9899999999998</v>
      </c>
      <c r="H12" s="14"/>
      <c r="I12" s="14"/>
      <c r="J12" s="15"/>
      <c r="K12" s="7">
        <f>SUM(B12:J12)</f>
        <v>612094.99</v>
      </c>
    </row>
    <row r="13" spans="1:11" ht="12" customHeight="1" x14ac:dyDescent="0.2">
      <c r="A13" s="3" t="s">
        <v>44</v>
      </c>
      <c r="B13" s="14"/>
      <c r="C13" s="14">
        <v>33800</v>
      </c>
      <c r="D13" s="14"/>
      <c r="E13" s="14"/>
      <c r="F13" s="14"/>
      <c r="G13" s="14">
        <v>1000</v>
      </c>
      <c r="H13" s="14"/>
      <c r="I13" s="14"/>
      <c r="J13" s="15"/>
      <c r="K13" s="7">
        <f>SUM(B13:J13)</f>
        <v>34800</v>
      </c>
    </row>
    <row r="14" spans="1:11" ht="12" customHeight="1" x14ac:dyDescent="0.2">
      <c r="A14" s="4" t="s">
        <v>11</v>
      </c>
      <c r="B14" s="14"/>
      <c r="C14" s="14">
        <f>SUM(C15:C23)</f>
        <v>20000</v>
      </c>
      <c r="D14" s="14">
        <f>SUM(D15:D23)</f>
        <v>20000</v>
      </c>
      <c r="E14" s="14">
        <f t="shared" ref="E14:H14" si="1">SUM(E15:E23)</f>
        <v>50000</v>
      </c>
      <c r="F14" s="14">
        <f t="shared" si="1"/>
        <v>0</v>
      </c>
      <c r="G14" s="14">
        <f t="shared" si="1"/>
        <v>0</v>
      </c>
      <c r="H14" s="14">
        <f t="shared" si="1"/>
        <v>444850.89</v>
      </c>
      <c r="I14" s="14"/>
      <c r="J14" s="15"/>
    </row>
    <row r="15" spans="1:11" ht="12" customHeight="1" x14ac:dyDescent="0.2">
      <c r="A15" s="3" t="s">
        <v>31</v>
      </c>
      <c r="B15" s="14"/>
      <c r="C15" s="14">
        <v>20000</v>
      </c>
      <c r="D15" s="14">
        <v>20000</v>
      </c>
      <c r="E15" s="14"/>
      <c r="F15" s="14"/>
      <c r="G15" s="14"/>
      <c r="H15" s="14"/>
      <c r="I15" s="14"/>
      <c r="J15" s="15"/>
    </row>
    <row r="16" spans="1:11" ht="12" customHeight="1" x14ac:dyDescent="0.2">
      <c r="A16" s="3" t="s">
        <v>38</v>
      </c>
      <c r="B16" s="14"/>
      <c r="C16" s="14"/>
      <c r="D16" s="14"/>
      <c r="E16" s="14">
        <v>50000</v>
      </c>
      <c r="F16" s="14"/>
      <c r="G16" s="14"/>
      <c r="H16" s="14"/>
      <c r="I16" s="14"/>
      <c r="J16" s="15"/>
    </row>
    <row r="17" spans="1:10" ht="12" customHeight="1" x14ac:dyDescent="0.2">
      <c r="A17" s="3" t="s">
        <v>45</v>
      </c>
      <c r="B17" s="14"/>
      <c r="C17" s="14"/>
      <c r="D17" s="14"/>
      <c r="E17" s="14"/>
      <c r="F17" s="14"/>
      <c r="G17" s="14"/>
      <c r="H17" s="14">
        <v>50000</v>
      </c>
      <c r="I17" s="14"/>
      <c r="J17" s="15"/>
    </row>
    <row r="18" spans="1:10" ht="12" customHeight="1" x14ac:dyDescent="0.2">
      <c r="A18" s="3" t="s">
        <v>37</v>
      </c>
      <c r="B18" s="14"/>
      <c r="C18" s="14"/>
      <c r="D18" s="14"/>
      <c r="E18" s="14"/>
      <c r="F18" s="14"/>
      <c r="G18" s="14"/>
      <c r="H18" s="14">
        <v>100000</v>
      </c>
      <c r="I18" s="14"/>
      <c r="J18" s="15"/>
    </row>
    <row r="19" spans="1:10" ht="12" customHeight="1" x14ac:dyDescent="0.2">
      <c r="A19" s="3" t="s">
        <v>13</v>
      </c>
      <c r="B19" s="14"/>
      <c r="C19" s="14"/>
      <c r="D19" s="14"/>
      <c r="E19" s="14"/>
      <c r="F19" s="14"/>
      <c r="G19" s="14"/>
      <c r="H19" s="14">
        <v>10000</v>
      </c>
      <c r="I19" s="14"/>
      <c r="J19" s="15"/>
    </row>
    <row r="20" spans="1:10" ht="12" customHeight="1" x14ac:dyDescent="0.2">
      <c r="A20" s="3" t="s">
        <v>14</v>
      </c>
      <c r="B20" s="14"/>
      <c r="C20" s="14"/>
      <c r="D20" s="14"/>
      <c r="E20" s="14"/>
      <c r="F20" s="14"/>
      <c r="G20" s="14"/>
      <c r="H20" s="14">
        <v>177110.89</v>
      </c>
      <c r="I20" s="14"/>
      <c r="J20" s="15"/>
    </row>
    <row r="21" spans="1:10" ht="12" customHeight="1" x14ac:dyDescent="0.2">
      <c r="A21" s="3" t="s">
        <v>53</v>
      </c>
      <c r="B21" s="14"/>
      <c r="C21" s="14"/>
      <c r="D21" s="14"/>
      <c r="E21" s="14"/>
      <c r="F21" s="14"/>
      <c r="G21" s="14"/>
      <c r="H21" s="14">
        <v>57740</v>
      </c>
      <c r="I21" s="14"/>
      <c r="J21" s="15"/>
    </row>
    <row r="22" spans="1:10" ht="12" customHeight="1" x14ac:dyDescent="0.2">
      <c r="A22" s="3" t="s">
        <v>19</v>
      </c>
      <c r="B22" s="14"/>
      <c r="C22" s="14"/>
      <c r="D22" s="14"/>
      <c r="E22" s="14"/>
      <c r="F22" s="14"/>
      <c r="G22" s="14"/>
      <c r="H22" s="14"/>
      <c r="I22" s="14"/>
      <c r="J22" s="15"/>
    </row>
    <row r="23" spans="1:10" ht="12" customHeight="1" x14ac:dyDescent="0.2">
      <c r="A23" s="3" t="s">
        <v>46</v>
      </c>
      <c r="B23" s="14"/>
      <c r="C23" s="14"/>
      <c r="D23" s="14"/>
      <c r="E23" s="14"/>
      <c r="F23" s="14"/>
      <c r="G23" s="14"/>
      <c r="H23" s="14">
        <v>50000</v>
      </c>
      <c r="I23" s="14"/>
      <c r="J23" s="15"/>
    </row>
    <row r="24" spans="1:10" ht="12" customHeight="1" x14ac:dyDescent="0.2">
      <c r="A24" s="4" t="s">
        <v>51</v>
      </c>
      <c r="B24" s="14"/>
      <c r="C24" s="14">
        <f>SUM(C25:C29)</f>
        <v>43700</v>
      </c>
      <c r="D24" s="14">
        <f t="shared" ref="D24:I24" si="2">SUM(D25:D29)</f>
        <v>3900</v>
      </c>
      <c r="E24" s="14">
        <f t="shared" si="2"/>
        <v>82000</v>
      </c>
      <c r="F24" s="14"/>
      <c r="G24" s="14"/>
      <c r="H24" s="14">
        <f t="shared" si="2"/>
        <v>0</v>
      </c>
      <c r="I24" s="14">
        <f t="shared" si="2"/>
        <v>20000</v>
      </c>
      <c r="J24" s="15"/>
    </row>
    <row r="25" spans="1:10" ht="12" customHeight="1" x14ac:dyDescent="0.2">
      <c r="A25" s="3" t="s">
        <v>30</v>
      </c>
      <c r="B25" s="14"/>
      <c r="C25" s="14"/>
      <c r="D25" s="14"/>
      <c r="E25" s="14">
        <v>12000</v>
      </c>
      <c r="F25" s="14"/>
      <c r="G25" s="14"/>
      <c r="H25" s="14"/>
      <c r="I25" s="14"/>
      <c r="J25" s="15"/>
    </row>
    <row r="26" spans="1:10" ht="12" customHeight="1" x14ac:dyDescent="0.2">
      <c r="A26" s="3" t="s">
        <v>41</v>
      </c>
      <c r="B26" s="14"/>
      <c r="C26" s="14">
        <f>20000+6000+11700</f>
        <v>37700</v>
      </c>
      <c r="D26" s="14">
        <v>3900</v>
      </c>
      <c r="E26" s="14"/>
      <c r="F26" s="14"/>
      <c r="G26" s="14"/>
      <c r="H26" s="14"/>
      <c r="I26" s="14"/>
      <c r="J26" s="15"/>
    </row>
    <row r="27" spans="1:10" ht="12" customHeight="1" x14ac:dyDescent="0.2">
      <c r="A27" s="3" t="s">
        <v>22</v>
      </c>
      <c r="B27" s="14"/>
      <c r="C27" s="14">
        <v>6000</v>
      </c>
      <c r="D27" s="14"/>
      <c r="E27" s="14">
        <v>20000</v>
      </c>
      <c r="F27" s="14"/>
      <c r="G27" s="14"/>
      <c r="H27" s="14"/>
      <c r="I27" s="14"/>
      <c r="J27" s="15"/>
    </row>
    <row r="28" spans="1:10" ht="12" customHeight="1" x14ac:dyDescent="0.2">
      <c r="A28" s="3" t="s">
        <v>48</v>
      </c>
      <c r="B28" s="14"/>
      <c r="C28" s="14"/>
      <c r="D28" s="14"/>
      <c r="E28" s="14"/>
      <c r="F28" s="14"/>
      <c r="G28" s="14"/>
      <c r="H28" s="14"/>
      <c r="I28" s="14">
        <v>15000</v>
      </c>
      <c r="J28" s="15"/>
    </row>
    <row r="29" spans="1:10" ht="12" customHeight="1" x14ac:dyDescent="0.2">
      <c r="A29" s="3" t="s">
        <v>50</v>
      </c>
      <c r="B29" s="14"/>
      <c r="C29" s="14"/>
      <c r="D29" s="14"/>
      <c r="E29" s="14">
        <v>50000</v>
      </c>
      <c r="F29" s="14"/>
      <c r="G29" s="14"/>
      <c r="H29" s="14"/>
      <c r="I29" s="14">
        <v>5000</v>
      </c>
      <c r="J29" s="15"/>
    </row>
    <row r="30" spans="1:10" ht="12" customHeight="1" x14ac:dyDescent="0.2">
      <c r="A30" s="4" t="s">
        <v>18</v>
      </c>
      <c r="B30" s="14"/>
      <c r="C30" s="14">
        <v>499294</v>
      </c>
      <c r="D30" s="14"/>
      <c r="E30" s="14"/>
      <c r="F30" s="14"/>
      <c r="G30" s="14"/>
      <c r="H30" s="14"/>
      <c r="I30" s="14"/>
      <c r="J30" s="17">
        <v>65233</v>
      </c>
    </row>
    <row r="31" spans="1:10" ht="12" customHeight="1" x14ac:dyDescent="0.2">
      <c r="A31" s="4" t="s">
        <v>25</v>
      </c>
      <c r="B31" s="14"/>
      <c r="C31" s="14">
        <v>0</v>
      </c>
      <c r="D31" s="14"/>
      <c r="E31" s="14"/>
      <c r="F31" s="14"/>
      <c r="G31" s="14"/>
      <c r="H31" s="14"/>
      <c r="I31" s="14"/>
      <c r="J31" s="15"/>
    </row>
    <row r="32" spans="1:10" ht="12" customHeight="1" x14ac:dyDescent="0.2">
      <c r="A32" s="4" t="s">
        <v>24</v>
      </c>
      <c r="B32" s="14"/>
      <c r="C32" s="14"/>
      <c r="D32" s="14"/>
      <c r="E32" s="14"/>
      <c r="F32" s="14"/>
      <c r="G32" s="14"/>
      <c r="H32" s="14"/>
      <c r="I32" s="14"/>
      <c r="J32" s="17"/>
    </row>
    <row r="33" spans="1:12" ht="12" customHeight="1" x14ac:dyDescent="0.2">
      <c r="A33" s="4" t="s">
        <v>5</v>
      </c>
      <c r="B33" s="14"/>
      <c r="C33" s="14">
        <v>6000</v>
      </c>
      <c r="D33" s="14"/>
      <c r="E33" s="14"/>
      <c r="F33" s="14"/>
      <c r="G33" s="14"/>
      <c r="H33" s="14"/>
      <c r="I33" s="14"/>
      <c r="J33" s="18"/>
    </row>
    <row r="34" spans="1:12" ht="12" customHeight="1" x14ac:dyDescent="0.2">
      <c r="A34" s="4" t="s">
        <v>9</v>
      </c>
      <c r="B34" s="14"/>
      <c r="C34" s="14"/>
      <c r="D34" s="14"/>
      <c r="E34" s="14"/>
      <c r="F34" s="14"/>
      <c r="G34" s="14"/>
      <c r="H34" s="14"/>
      <c r="I34" s="14"/>
      <c r="J34" s="18"/>
    </row>
    <row r="35" spans="1:12" ht="12" customHeight="1" x14ac:dyDescent="0.2">
      <c r="A35" s="4" t="s">
        <v>29</v>
      </c>
      <c r="B35" s="14"/>
      <c r="C35" s="14">
        <f>SUM(C36:C37)</f>
        <v>70000</v>
      </c>
      <c r="D35" s="14">
        <f t="shared" ref="D35:H35" si="3">SUM(D36:D37)</f>
        <v>63600</v>
      </c>
      <c r="E35" s="14">
        <f t="shared" si="3"/>
        <v>30000</v>
      </c>
      <c r="F35" s="14">
        <f t="shared" si="3"/>
        <v>0</v>
      </c>
      <c r="G35" s="14">
        <f t="shared" si="3"/>
        <v>2800</v>
      </c>
      <c r="H35" s="14">
        <f t="shared" si="3"/>
        <v>50000</v>
      </c>
      <c r="I35" s="14"/>
      <c r="J35" s="18"/>
    </row>
    <row r="36" spans="1:12" ht="12" customHeight="1" x14ac:dyDescent="0.2">
      <c r="A36" s="3" t="s">
        <v>32</v>
      </c>
      <c r="B36" s="14"/>
      <c r="C36" s="14">
        <v>70000</v>
      </c>
      <c r="D36" s="14">
        <v>50000</v>
      </c>
      <c r="E36" s="14"/>
      <c r="F36" s="14"/>
      <c r="G36" s="14"/>
      <c r="H36" s="14"/>
      <c r="I36" s="14"/>
      <c r="J36" s="18"/>
    </row>
    <row r="37" spans="1:12" ht="12" customHeight="1" x14ac:dyDescent="0.2">
      <c r="A37" s="3" t="s">
        <v>36</v>
      </c>
      <c r="B37" s="14"/>
      <c r="C37" s="14"/>
      <c r="D37" s="14">
        <v>13600</v>
      </c>
      <c r="E37" s="14">
        <v>30000</v>
      </c>
      <c r="F37" s="14"/>
      <c r="G37" s="14">
        <v>2800</v>
      </c>
      <c r="H37" s="14">
        <v>50000</v>
      </c>
      <c r="I37" s="14"/>
      <c r="J37" s="18"/>
    </row>
    <row r="38" spans="1:12" ht="12" customHeight="1" x14ac:dyDescent="0.2">
      <c r="A38" s="4" t="s">
        <v>15</v>
      </c>
      <c r="B38" s="14"/>
      <c r="C38" s="14"/>
      <c r="D38" s="14"/>
      <c r="E38" s="14"/>
      <c r="F38" s="14"/>
      <c r="G38" s="14"/>
      <c r="H38" s="14"/>
      <c r="I38" s="14"/>
      <c r="J38" s="18"/>
    </row>
    <row r="39" spans="1:12" ht="12" customHeight="1" x14ac:dyDescent="0.2">
      <c r="A39" s="4" t="s">
        <v>40</v>
      </c>
      <c r="B39" s="14"/>
      <c r="C39" s="14"/>
      <c r="D39" s="14"/>
      <c r="E39" s="14"/>
      <c r="F39" s="14">
        <v>8000</v>
      </c>
      <c r="G39" s="14"/>
      <c r="H39" s="14"/>
      <c r="I39" s="14"/>
      <c r="J39" s="18"/>
    </row>
    <row r="40" spans="1:12" ht="12" customHeight="1" x14ac:dyDescent="0.2">
      <c r="A40" s="4" t="s">
        <v>0</v>
      </c>
      <c r="B40" s="14">
        <f t="shared" ref="B40" si="4">SUM(B3:B38)</f>
        <v>934276.14</v>
      </c>
      <c r="C40" s="14">
        <f>C3+C4+C5+C6+C7+C8+C9+C10+C14+C24+C30+C31+C32+C33+C34+C35+C38</f>
        <v>4262477.8600000003</v>
      </c>
      <c r="D40" s="14">
        <f>D3+D4+D5+D6+D7+D8+D9+D10+D14+D24+D30+D31+D32+D33+D34+D35+D38</f>
        <v>87500</v>
      </c>
      <c r="E40" s="14">
        <f>E3+E4+E5+E6+E7+E8+E9+E10+E14+E24+E30+E31+E32+E33+E34+E35+E38</f>
        <v>162000</v>
      </c>
      <c r="F40" s="14">
        <f>F3+F4+F5+F6+F7+F8+F9+F10+F14+F24+F30+F31+F32+F33+F34+F35+F38+F39</f>
        <v>8000</v>
      </c>
      <c r="G40" s="14">
        <f>G3+G4+G5+G6+G7+G8+G9+G10+G14+G24+G30+G31+G32+G33+G34+G35+G38</f>
        <v>215472.52000000002</v>
      </c>
      <c r="H40" s="14">
        <f>H3+H4+H5+H6+H7+H8+H9+H10+H14+H24+H30+H31+H32+H33+H34+H35+H38</f>
        <v>1095562.8999999999</v>
      </c>
      <c r="I40" s="14">
        <f>I3+I4+I5+I6+I7+I8+I9+I10+I14+I24+I30+I31+I32+I33+I34+I35+I38</f>
        <v>20000</v>
      </c>
      <c r="J40" s="14">
        <f>SUM(J3:J38)</f>
        <v>65233</v>
      </c>
      <c r="K40" s="8"/>
    </row>
    <row r="41" spans="1:12" x14ac:dyDescent="0.2">
      <c r="A41" s="9"/>
      <c r="B41" s="20"/>
      <c r="C41" s="34">
        <f>B40+C40-C30</f>
        <v>4697460</v>
      </c>
      <c r="D41" s="34"/>
      <c r="E41" s="34"/>
      <c r="F41" s="34"/>
      <c r="G41" s="34"/>
      <c r="H41" s="34"/>
      <c r="I41" s="35"/>
      <c r="J41" s="20">
        <f>SUM(B40:J40)</f>
        <v>6850522.4199999999</v>
      </c>
      <c r="K41" s="9" t="s">
        <v>27</v>
      </c>
      <c r="L41" s="9"/>
    </row>
    <row r="42" spans="1:12" x14ac:dyDescent="0.2">
      <c r="A42" s="32"/>
      <c r="B42" s="31"/>
      <c r="C42" s="31"/>
      <c r="D42" s="31"/>
      <c r="E42" s="31"/>
      <c r="F42" s="31"/>
      <c r="G42" s="31"/>
      <c r="H42" s="31"/>
      <c r="I42" s="31"/>
      <c r="J42" s="31">
        <f>J44+G44</f>
        <v>6850522.4199999999</v>
      </c>
      <c r="K42" s="9"/>
      <c r="L42" s="9"/>
    </row>
    <row r="43" spans="1:12" x14ac:dyDescent="0.2">
      <c r="A43" s="33">
        <v>0.72</v>
      </c>
      <c r="B43" s="31">
        <f>C43*A43</f>
        <v>4697682.6960000005</v>
      </c>
      <c r="C43" s="31">
        <f>J44-G40-D40</f>
        <v>6524559.3000000007</v>
      </c>
      <c r="D43" s="31"/>
      <c r="E43" s="31"/>
      <c r="F43" s="31"/>
      <c r="G43" s="31" t="s">
        <v>52</v>
      </c>
      <c r="H43" s="31"/>
      <c r="I43" s="31"/>
      <c r="J43" s="31">
        <f>J42-J41</f>
        <v>0</v>
      </c>
      <c r="K43" s="9"/>
      <c r="L43" s="9"/>
    </row>
    <row r="44" spans="1:12" x14ac:dyDescent="0.2">
      <c r="A44" s="9"/>
      <c r="B44" s="31"/>
      <c r="C44" s="31"/>
      <c r="D44" s="31"/>
      <c r="E44" s="31"/>
      <c r="F44" s="31"/>
      <c r="G44" s="36">
        <v>22990.6</v>
      </c>
      <c r="H44" s="31"/>
      <c r="I44" s="31"/>
      <c r="J44" s="20">
        <v>6827531.8200000003</v>
      </c>
      <c r="K44" s="10" t="s">
        <v>26</v>
      </c>
      <c r="L44" s="9"/>
    </row>
    <row r="45" spans="1:12" x14ac:dyDescent="0.2">
      <c r="A45" s="9"/>
      <c r="B45" s="31"/>
      <c r="C45" s="31"/>
      <c r="D45" s="31"/>
      <c r="E45" s="31"/>
      <c r="F45" s="31"/>
      <c r="G45" s="31"/>
      <c r="H45" s="31"/>
      <c r="I45" s="31"/>
      <c r="J45" s="31"/>
      <c r="K45" s="9"/>
      <c r="L45" s="9"/>
    </row>
    <row r="46" spans="1:12" x14ac:dyDescent="0.2">
      <c r="A46" s="9"/>
      <c r="B46" s="31" t="s">
        <v>33</v>
      </c>
      <c r="C46" s="31" t="s">
        <v>34</v>
      </c>
      <c r="D46" s="31">
        <v>0.24</v>
      </c>
      <c r="E46" s="31"/>
      <c r="F46" s="31"/>
      <c r="G46" s="31"/>
      <c r="H46" s="31"/>
      <c r="I46" s="31"/>
      <c r="J46" s="31"/>
      <c r="K46" s="9"/>
      <c r="L46" s="9"/>
    </row>
    <row r="47" spans="1:12" x14ac:dyDescent="0.2">
      <c r="A47" s="9"/>
      <c r="B47" s="31">
        <f>SUM(B3:C7)-C5</f>
        <v>3825460</v>
      </c>
      <c r="C47" s="31">
        <f>C10+G10+H10</f>
        <v>1271107</v>
      </c>
      <c r="D47" s="31">
        <f>(SUM(B40:C40)+H40-C30)*24%</f>
        <v>1390325.496</v>
      </c>
      <c r="E47" s="31"/>
      <c r="F47" s="31"/>
      <c r="G47" s="31"/>
      <c r="H47" s="31"/>
      <c r="I47" s="31"/>
      <c r="J47" s="31"/>
      <c r="K47" s="9"/>
      <c r="L47" s="9"/>
    </row>
    <row r="48" spans="1:12" x14ac:dyDescent="0.2">
      <c r="A48" s="9"/>
      <c r="B48" s="31"/>
      <c r="C48" s="31"/>
      <c r="D48" s="31">
        <f>B40+C40+H40+E40+I40-B47-C47-C30</f>
        <v>878455.90000000037</v>
      </c>
      <c r="E48" s="31"/>
      <c r="F48" s="31"/>
      <c r="G48" s="31"/>
      <c r="H48" s="31"/>
      <c r="I48" s="31"/>
      <c r="J48" s="31"/>
      <c r="K48" s="9"/>
      <c r="L48" s="9"/>
    </row>
  </sheetData>
  <mergeCells count="1">
    <mergeCell ref="A1:H1"/>
  </mergeCells>
  <pageMargins left="0.74803149606299213" right="0.74803149606299213" top="0.39370078740157483" bottom="0.15748031496062992" header="0.51181102362204722" footer="0.51181102362204722"/>
  <pageSetup paperSize="9" scale="8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9"/>
  <sheetViews>
    <sheetView topLeftCell="A2" zoomScaleNormal="100" workbookViewId="0">
      <selection activeCell="M42" sqref="M42"/>
    </sheetView>
  </sheetViews>
  <sheetFormatPr defaultRowHeight="12.75" x14ac:dyDescent="0.2"/>
  <cols>
    <col min="1" max="1" width="46.140625" customWidth="1"/>
    <col min="2" max="2" width="12.140625" customWidth="1"/>
    <col min="3" max="6" width="0" hidden="1" customWidth="1"/>
    <col min="7" max="7" width="7" hidden="1" customWidth="1"/>
    <col min="8" max="10" width="0" hidden="1" customWidth="1"/>
    <col min="11" max="11" width="6.7109375" hidden="1" customWidth="1"/>
    <col min="12" max="12" width="1.42578125" hidden="1" customWidth="1"/>
    <col min="13" max="13" width="10.85546875" customWidth="1"/>
    <col min="14" max="14" width="11.140625" customWidth="1"/>
    <col min="15" max="16" width="10.42578125" customWidth="1"/>
    <col min="17" max="17" width="10.28515625" customWidth="1"/>
    <col min="18" max="19" width="11.140625" customWidth="1"/>
    <col min="20" max="20" width="11.85546875" customWidth="1"/>
    <col min="21" max="21" width="11" customWidth="1"/>
  </cols>
  <sheetData>
    <row r="1" spans="1:21" x14ac:dyDescent="0.2">
      <c r="A1" s="45" t="s">
        <v>43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27"/>
    </row>
    <row r="2" spans="1:21" ht="33.75" customHeight="1" x14ac:dyDescent="0.2">
      <c r="A2" s="30" t="s">
        <v>1</v>
      </c>
      <c r="B2" s="28" t="s">
        <v>6</v>
      </c>
      <c r="C2" s="5"/>
      <c r="D2" s="5"/>
      <c r="E2" s="5"/>
      <c r="F2" s="5"/>
      <c r="G2" s="5"/>
      <c r="H2" s="5"/>
      <c r="I2" s="5"/>
      <c r="J2" s="5"/>
      <c r="K2" s="5"/>
      <c r="L2" s="5"/>
      <c r="M2" s="26" t="s">
        <v>8</v>
      </c>
      <c r="N2" s="26" t="s">
        <v>23</v>
      </c>
      <c r="O2" s="26" t="s">
        <v>49</v>
      </c>
      <c r="P2" s="26" t="s">
        <v>39</v>
      </c>
      <c r="Q2" s="25" t="s">
        <v>21</v>
      </c>
      <c r="R2" s="26" t="s">
        <v>10</v>
      </c>
      <c r="S2" s="24" t="s">
        <v>47</v>
      </c>
      <c r="T2" s="29" t="s">
        <v>16</v>
      </c>
    </row>
    <row r="3" spans="1:21" ht="12" customHeight="1" x14ac:dyDescent="0.2">
      <c r="A3" s="4" t="s">
        <v>7</v>
      </c>
      <c r="B3" s="12">
        <v>717570</v>
      </c>
      <c r="C3" s="12"/>
      <c r="D3" s="12"/>
      <c r="E3" s="12"/>
      <c r="F3" s="12"/>
      <c r="G3" s="12"/>
      <c r="H3" s="12"/>
      <c r="I3" s="12"/>
      <c r="J3" s="12"/>
      <c r="K3" s="13"/>
      <c r="L3" s="12"/>
      <c r="M3" s="12">
        <f>1605806.4+33799.56</f>
        <v>1639605.96</v>
      </c>
      <c r="N3" s="14"/>
      <c r="O3" s="14"/>
      <c r="P3" s="14"/>
      <c r="Q3" s="14">
        <v>164930.9</v>
      </c>
      <c r="R3" s="14"/>
      <c r="S3" s="14"/>
      <c r="T3" s="15"/>
    </row>
    <row r="4" spans="1:21" ht="11.25" customHeight="1" x14ac:dyDescent="0.2">
      <c r="A4" s="6" t="s">
        <v>28</v>
      </c>
      <c r="B4" s="14"/>
      <c r="C4" s="14"/>
      <c r="D4" s="14"/>
      <c r="E4" s="14"/>
      <c r="F4" s="14"/>
      <c r="G4" s="14"/>
      <c r="H4" s="14"/>
      <c r="I4" s="14"/>
      <c r="J4" s="14"/>
      <c r="K4" s="16"/>
      <c r="L4" s="14"/>
      <c r="M4" s="12">
        <v>588805.19999999995</v>
      </c>
      <c r="N4" s="14"/>
      <c r="O4" s="14"/>
      <c r="P4" s="14"/>
      <c r="Q4" s="14"/>
      <c r="R4" s="14"/>
      <c r="S4" s="14"/>
      <c r="T4" s="15"/>
    </row>
    <row r="5" spans="1:21" ht="12" customHeight="1" x14ac:dyDescent="0.2">
      <c r="A5" s="4" t="s">
        <v>20</v>
      </c>
      <c r="B5" s="14"/>
      <c r="C5" s="14"/>
      <c r="D5" s="14"/>
      <c r="E5" s="14"/>
      <c r="F5" s="14"/>
      <c r="G5" s="14"/>
      <c r="H5" s="14"/>
      <c r="I5" s="14"/>
      <c r="J5" s="14"/>
      <c r="K5" s="16"/>
      <c r="L5" s="14"/>
      <c r="M5" s="14"/>
      <c r="N5" s="14"/>
      <c r="O5" s="14"/>
      <c r="P5" s="14"/>
      <c r="Q5" s="14"/>
      <c r="R5" s="14"/>
      <c r="S5" s="14"/>
      <c r="T5" s="15"/>
    </row>
    <row r="6" spans="1:21" ht="12" customHeight="1" x14ac:dyDescent="0.2">
      <c r="A6" s="4" t="s">
        <v>2</v>
      </c>
      <c r="B6" s="12">
        <v>216706.14</v>
      </c>
      <c r="C6" s="12"/>
      <c r="D6" s="12"/>
      <c r="E6" s="12"/>
      <c r="F6" s="12"/>
      <c r="G6" s="12"/>
      <c r="H6" s="12"/>
      <c r="I6" s="12"/>
      <c r="J6" s="12"/>
      <c r="K6" s="13"/>
      <c r="L6" s="12"/>
      <c r="M6" s="12">
        <v>484953.53</v>
      </c>
      <c r="N6" s="14"/>
      <c r="O6" s="14"/>
      <c r="P6" s="14"/>
      <c r="Q6" s="14">
        <v>49809.13</v>
      </c>
      <c r="R6" s="14"/>
      <c r="S6" s="14"/>
      <c r="T6" s="15"/>
    </row>
    <row r="7" spans="1:21" ht="11.25" customHeight="1" x14ac:dyDescent="0.2">
      <c r="A7" s="6" t="s">
        <v>28</v>
      </c>
      <c r="B7" s="14"/>
      <c r="C7" s="14"/>
      <c r="D7" s="14"/>
      <c r="E7" s="14"/>
      <c r="F7" s="14"/>
      <c r="G7" s="14"/>
      <c r="H7" s="14"/>
      <c r="I7" s="14"/>
      <c r="J7" s="14"/>
      <c r="K7" s="16"/>
      <c r="L7" s="14"/>
      <c r="M7" s="12">
        <v>177819.17</v>
      </c>
      <c r="N7" s="14"/>
      <c r="O7" s="14"/>
      <c r="P7" s="14"/>
      <c r="Q7" s="14"/>
      <c r="R7" s="14"/>
      <c r="S7" s="14"/>
      <c r="T7" s="15"/>
    </row>
    <row r="8" spans="1:21" ht="12" customHeight="1" x14ac:dyDescent="0.2">
      <c r="A8" s="4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6"/>
      <c r="L8" s="14"/>
      <c r="M8" s="14">
        <v>16500</v>
      </c>
      <c r="N8" s="14"/>
      <c r="O8" s="14"/>
      <c r="P8" s="14"/>
      <c r="Q8" s="14">
        <v>1600</v>
      </c>
      <c r="R8" s="14"/>
      <c r="S8" s="14"/>
      <c r="T8" s="15"/>
    </row>
    <row r="9" spans="1:21" ht="12" customHeight="1" x14ac:dyDescent="0.2">
      <c r="A9" s="4" t="s">
        <v>35</v>
      </c>
      <c r="B9" s="14"/>
      <c r="C9" s="14"/>
      <c r="D9" s="14"/>
      <c r="E9" s="14"/>
      <c r="F9" s="14"/>
      <c r="G9" s="14"/>
      <c r="H9" s="14"/>
      <c r="I9" s="14"/>
      <c r="J9" s="14"/>
      <c r="K9" s="16"/>
      <c r="L9" s="14"/>
      <c r="M9" s="14"/>
      <c r="N9" s="14"/>
      <c r="O9" s="14"/>
      <c r="P9" s="14"/>
      <c r="Q9" s="14"/>
      <c r="R9" s="14"/>
      <c r="S9" s="14"/>
      <c r="T9" s="15"/>
    </row>
    <row r="10" spans="1:21" ht="12" customHeight="1" x14ac:dyDescent="0.2">
      <c r="A10" s="4" t="s">
        <v>4</v>
      </c>
      <c r="B10" s="14"/>
      <c r="C10" s="14"/>
      <c r="D10" s="14"/>
      <c r="E10" s="14"/>
      <c r="F10" s="14"/>
      <c r="G10" s="14"/>
      <c r="H10" s="14"/>
      <c r="I10" s="14"/>
      <c r="J10" s="14"/>
      <c r="K10" s="16"/>
      <c r="L10" s="14"/>
      <c r="M10" s="14">
        <f>SUM(M11:M13)</f>
        <v>665800</v>
      </c>
      <c r="N10" s="14"/>
      <c r="O10" s="14"/>
      <c r="P10" s="14"/>
      <c r="Q10" s="14">
        <f t="shared" ref="Q10" si="0">SUM(Q11:Q13)</f>
        <v>4776.13</v>
      </c>
      <c r="R10" s="14">
        <f t="shared" ref="R10" si="1">SUM(R11:R12)</f>
        <v>600530.87</v>
      </c>
      <c r="S10" s="14"/>
      <c r="T10" s="15"/>
    </row>
    <row r="11" spans="1:21" ht="12" customHeight="1" x14ac:dyDescent="0.2">
      <c r="A11" s="3" t="s">
        <v>12</v>
      </c>
      <c r="B11" s="14"/>
      <c r="C11" s="14"/>
      <c r="D11" s="14"/>
      <c r="E11" s="14"/>
      <c r="F11" s="14"/>
      <c r="G11" s="14"/>
      <c r="H11" s="14"/>
      <c r="I11" s="14"/>
      <c r="J11" s="14"/>
      <c r="K11" s="16"/>
      <c r="L11" s="14"/>
      <c r="M11" s="14">
        <v>22000</v>
      </c>
      <c r="N11" s="14"/>
      <c r="O11" s="14"/>
      <c r="P11" s="14"/>
      <c r="Q11" s="14">
        <v>1500</v>
      </c>
      <c r="R11" s="14">
        <f>570000+30530.87</f>
        <v>600530.87</v>
      </c>
      <c r="S11" s="14"/>
      <c r="T11" s="15"/>
      <c r="U11" s="7">
        <f>SUM(B11:T11)</f>
        <v>624030.87</v>
      </c>
    </row>
    <row r="12" spans="1:21" ht="12" customHeight="1" x14ac:dyDescent="0.2">
      <c r="A12" s="3" t="s">
        <v>17</v>
      </c>
      <c r="B12" s="14"/>
      <c r="C12" s="14"/>
      <c r="D12" s="14"/>
      <c r="E12" s="14"/>
      <c r="F12" s="14"/>
      <c r="G12" s="14"/>
      <c r="H12" s="14"/>
      <c r="I12" s="14"/>
      <c r="J12" s="14"/>
      <c r="K12" s="16"/>
      <c r="L12" s="14"/>
      <c r="M12" s="14">
        <v>610000</v>
      </c>
      <c r="N12" s="14"/>
      <c r="O12" s="14"/>
      <c r="P12" s="14"/>
      <c r="Q12" s="14">
        <v>2276.13</v>
      </c>
      <c r="R12" s="14"/>
      <c r="S12" s="14"/>
      <c r="T12" s="15"/>
      <c r="U12" s="7">
        <f>SUM(B12:T12)</f>
        <v>612276.13</v>
      </c>
    </row>
    <row r="13" spans="1:21" ht="12" customHeight="1" x14ac:dyDescent="0.2">
      <c r="A13" s="3" t="s">
        <v>44</v>
      </c>
      <c r="B13" s="14"/>
      <c r="C13" s="14"/>
      <c r="D13" s="14"/>
      <c r="E13" s="14"/>
      <c r="F13" s="14"/>
      <c r="G13" s="14"/>
      <c r="H13" s="14"/>
      <c r="I13" s="14"/>
      <c r="J13" s="14"/>
      <c r="K13" s="16"/>
      <c r="L13" s="14"/>
      <c r="M13" s="14">
        <v>33800</v>
      </c>
      <c r="N13" s="14"/>
      <c r="O13" s="14"/>
      <c r="P13" s="14"/>
      <c r="Q13" s="14">
        <v>1000</v>
      </c>
      <c r="R13" s="14"/>
      <c r="S13" s="14"/>
      <c r="T13" s="15"/>
      <c r="U13" s="7">
        <f>SUM(B13:T13)</f>
        <v>34800</v>
      </c>
    </row>
    <row r="14" spans="1:21" ht="12" customHeight="1" x14ac:dyDescent="0.2">
      <c r="A14" s="4" t="s">
        <v>11</v>
      </c>
      <c r="B14" s="14"/>
      <c r="C14" s="14"/>
      <c r="D14" s="14"/>
      <c r="E14" s="14"/>
      <c r="F14" s="14"/>
      <c r="G14" s="14"/>
      <c r="H14" s="14"/>
      <c r="I14" s="14"/>
      <c r="J14" s="14"/>
      <c r="K14" s="16"/>
      <c r="L14" s="14"/>
      <c r="M14" s="14">
        <f>SUM(M15:M22)</f>
        <v>70000</v>
      </c>
      <c r="N14" s="14">
        <f>SUM(N15:N22)</f>
        <v>20000</v>
      </c>
      <c r="O14" s="14">
        <f t="shared" ref="O14:Q14" si="2">SUM(O15:O22)</f>
        <v>0</v>
      </c>
      <c r="P14" s="14">
        <f t="shared" si="2"/>
        <v>0</v>
      </c>
      <c r="Q14" s="14">
        <f t="shared" si="2"/>
        <v>0</v>
      </c>
      <c r="R14" s="14">
        <f>SUM(R15:R22)</f>
        <v>583540.54</v>
      </c>
      <c r="S14" s="14"/>
      <c r="T14" s="15"/>
    </row>
    <row r="15" spans="1:21" ht="12" customHeight="1" x14ac:dyDescent="0.2">
      <c r="A15" s="3" t="s">
        <v>31</v>
      </c>
      <c r="B15" s="14"/>
      <c r="C15" s="14"/>
      <c r="D15" s="14"/>
      <c r="E15" s="14"/>
      <c r="F15" s="14"/>
      <c r="G15" s="14"/>
      <c r="H15" s="14"/>
      <c r="I15" s="14"/>
      <c r="J15" s="14"/>
      <c r="K15" s="16"/>
      <c r="L15" s="14"/>
      <c r="M15" s="14">
        <v>20000</v>
      </c>
      <c r="N15" s="14">
        <v>20000</v>
      </c>
      <c r="O15" s="14"/>
      <c r="P15" s="14"/>
      <c r="Q15" s="14"/>
      <c r="R15" s="14"/>
      <c r="S15" s="14"/>
      <c r="T15" s="15"/>
    </row>
    <row r="16" spans="1:21" ht="12" customHeight="1" x14ac:dyDescent="0.2">
      <c r="A16" s="3" t="s">
        <v>38</v>
      </c>
      <c r="B16" s="14"/>
      <c r="C16" s="14"/>
      <c r="D16" s="14"/>
      <c r="E16" s="14"/>
      <c r="F16" s="14"/>
      <c r="G16" s="14"/>
      <c r="H16" s="14"/>
      <c r="I16" s="14"/>
      <c r="J16" s="14"/>
      <c r="K16" s="16"/>
      <c r="L16" s="14"/>
      <c r="M16" s="14">
        <v>50000</v>
      </c>
      <c r="N16" s="14"/>
      <c r="O16" s="14"/>
      <c r="P16" s="14"/>
      <c r="Q16" s="14"/>
      <c r="R16" s="14"/>
      <c r="S16" s="14"/>
      <c r="T16" s="15"/>
    </row>
    <row r="17" spans="1:20" ht="12" customHeight="1" x14ac:dyDescent="0.2">
      <c r="A17" s="3" t="s">
        <v>45</v>
      </c>
      <c r="B17" s="14"/>
      <c r="C17" s="14"/>
      <c r="D17" s="14"/>
      <c r="E17" s="14"/>
      <c r="F17" s="14"/>
      <c r="G17" s="14"/>
      <c r="H17" s="14"/>
      <c r="I17" s="14"/>
      <c r="J17" s="14"/>
      <c r="K17" s="16"/>
      <c r="L17" s="14"/>
      <c r="M17" s="14"/>
      <c r="N17" s="14"/>
      <c r="O17" s="14"/>
      <c r="P17" s="14"/>
      <c r="Q17" s="14"/>
      <c r="R17" s="14">
        <v>50000</v>
      </c>
      <c r="S17" s="14"/>
      <c r="T17" s="15"/>
    </row>
    <row r="18" spans="1:20" ht="12" customHeight="1" x14ac:dyDescent="0.2">
      <c r="A18" s="3" t="s">
        <v>37</v>
      </c>
      <c r="B18" s="14"/>
      <c r="C18" s="14"/>
      <c r="D18" s="14"/>
      <c r="E18" s="14"/>
      <c r="F18" s="14"/>
      <c r="G18" s="14"/>
      <c r="H18" s="14"/>
      <c r="I18" s="14"/>
      <c r="J18" s="14"/>
      <c r="K18" s="16"/>
      <c r="L18" s="14"/>
      <c r="M18" s="14"/>
      <c r="N18" s="14"/>
      <c r="O18" s="14"/>
      <c r="P18" s="14"/>
      <c r="Q18" s="14"/>
      <c r="R18" s="14">
        <v>200000</v>
      </c>
      <c r="S18" s="14"/>
      <c r="T18" s="15"/>
    </row>
    <row r="19" spans="1:20" ht="12" customHeight="1" x14ac:dyDescent="0.2">
      <c r="A19" s="3" t="s">
        <v>13</v>
      </c>
      <c r="B19" s="14"/>
      <c r="C19" s="14"/>
      <c r="D19" s="14"/>
      <c r="E19" s="14"/>
      <c r="F19" s="14"/>
      <c r="G19" s="14"/>
      <c r="H19" s="14"/>
      <c r="I19" s="14"/>
      <c r="J19" s="14"/>
      <c r="K19" s="16"/>
      <c r="L19" s="14"/>
      <c r="M19" s="14"/>
      <c r="N19" s="14"/>
      <c r="O19" s="14"/>
      <c r="P19" s="14"/>
      <c r="Q19" s="14"/>
      <c r="R19" s="14">
        <v>10000</v>
      </c>
      <c r="S19" s="14"/>
      <c r="T19" s="15"/>
    </row>
    <row r="20" spans="1:20" ht="12" customHeight="1" x14ac:dyDescent="0.2">
      <c r="A20" s="3" t="s">
        <v>14</v>
      </c>
      <c r="B20" s="14"/>
      <c r="C20" s="14"/>
      <c r="D20" s="14"/>
      <c r="E20" s="14"/>
      <c r="F20" s="14"/>
      <c r="G20" s="14"/>
      <c r="H20" s="14"/>
      <c r="I20" s="14"/>
      <c r="J20" s="14"/>
      <c r="K20" s="16"/>
      <c r="L20" s="14"/>
      <c r="M20" s="14"/>
      <c r="N20" s="14"/>
      <c r="O20" s="14"/>
      <c r="P20" s="14"/>
      <c r="Q20" s="14"/>
      <c r="R20" s="14">
        <v>273540.53999999998</v>
      </c>
      <c r="S20" s="14"/>
      <c r="T20" s="15"/>
    </row>
    <row r="21" spans="1:20" ht="12" customHeight="1" x14ac:dyDescent="0.2">
      <c r="A21" s="3" t="s">
        <v>19</v>
      </c>
      <c r="B21" s="14"/>
      <c r="C21" s="14"/>
      <c r="D21" s="14"/>
      <c r="E21" s="14"/>
      <c r="F21" s="14"/>
      <c r="G21" s="14"/>
      <c r="H21" s="14"/>
      <c r="I21" s="14"/>
      <c r="J21" s="14"/>
      <c r="K21" s="16"/>
      <c r="L21" s="14"/>
      <c r="M21" s="14"/>
      <c r="N21" s="14"/>
      <c r="O21" s="14"/>
      <c r="P21" s="14"/>
      <c r="Q21" s="14"/>
      <c r="R21" s="14"/>
      <c r="S21" s="14"/>
      <c r="T21" s="15"/>
    </row>
    <row r="22" spans="1:20" ht="12" customHeight="1" x14ac:dyDescent="0.2">
      <c r="A22" s="3" t="s">
        <v>46</v>
      </c>
      <c r="B22" s="14"/>
      <c r="C22" s="14"/>
      <c r="D22" s="14"/>
      <c r="E22" s="14"/>
      <c r="F22" s="14"/>
      <c r="G22" s="14"/>
      <c r="H22" s="14"/>
      <c r="I22" s="14"/>
      <c r="J22" s="14"/>
      <c r="K22" s="16"/>
      <c r="L22" s="14"/>
      <c r="M22" s="14"/>
      <c r="N22" s="14"/>
      <c r="O22" s="14"/>
      <c r="P22" s="14"/>
      <c r="Q22" s="14"/>
      <c r="R22" s="14">
        <v>50000</v>
      </c>
      <c r="S22" s="14"/>
      <c r="T22" s="15"/>
    </row>
    <row r="23" spans="1:20" ht="12" customHeight="1" x14ac:dyDescent="0.2">
      <c r="A23" s="4" t="s">
        <v>51</v>
      </c>
      <c r="B23" s="14"/>
      <c r="C23" s="14"/>
      <c r="D23" s="14"/>
      <c r="E23" s="14"/>
      <c r="F23" s="14"/>
      <c r="G23" s="14"/>
      <c r="H23" s="14"/>
      <c r="I23" s="14"/>
      <c r="J23" s="14"/>
      <c r="K23" s="16"/>
      <c r="L23" s="14"/>
      <c r="M23" s="14">
        <f>SUM(M24:M28)</f>
        <v>47700</v>
      </c>
      <c r="N23" s="14">
        <f t="shared" ref="N23:S23" si="3">SUM(N24:N28)</f>
        <v>3900</v>
      </c>
      <c r="O23" s="14">
        <f t="shared" si="3"/>
        <v>50000</v>
      </c>
      <c r="P23" s="14"/>
      <c r="Q23" s="14"/>
      <c r="R23" s="14">
        <f t="shared" si="3"/>
        <v>0</v>
      </c>
      <c r="S23" s="14">
        <f t="shared" si="3"/>
        <v>20000</v>
      </c>
      <c r="T23" s="15"/>
    </row>
    <row r="24" spans="1:20" ht="12" customHeight="1" x14ac:dyDescent="0.2">
      <c r="A24" s="3" t="s">
        <v>30</v>
      </c>
      <c r="B24" s="14"/>
      <c r="C24" s="14"/>
      <c r="D24" s="14"/>
      <c r="E24" s="14"/>
      <c r="F24" s="14"/>
      <c r="G24" s="14"/>
      <c r="H24" s="14"/>
      <c r="I24" s="14"/>
      <c r="J24" s="14"/>
      <c r="K24" s="16"/>
      <c r="L24" s="14"/>
      <c r="M24" s="14"/>
      <c r="N24" s="14"/>
      <c r="O24" s="14"/>
      <c r="P24" s="14"/>
      <c r="Q24" s="14"/>
      <c r="R24" s="14"/>
      <c r="S24" s="14"/>
      <c r="T24" s="15"/>
    </row>
    <row r="25" spans="1:20" ht="12" customHeight="1" x14ac:dyDescent="0.2">
      <c r="A25" s="3" t="s">
        <v>41</v>
      </c>
      <c r="B25" s="14"/>
      <c r="C25" s="14"/>
      <c r="D25" s="14"/>
      <c r="E25" s="14"/>
      <c r="F25" s="14"/>
      <c r="G25" s="14"/>
      <c r="H25" s="14"/>
      <c r="I25" s="14"/>
      <c r="J25" s="14"/>
      <c r="K25" s="16"/>
      <c r="L25" s="14"/>
      <c r="M25" s="14">
        <v>37700</v>
      </c>
      <c r="N25" s="14">
        <v>3900</v>
      </c>
      <c r="O25" s="14"/>
      <c r="P25" s="14"/>
      <c r="Q25" s="14"/>
      <c r="R25" s="14"/>
      <c r="S25" s="14"/>
      <c r="T25" s="15"/>
    </row>
    <row r="26" spans="1:20" ht="12" customHeight="1" x14ac:dyDescent="0.2">
      <c r="A26" s="3" t="s">
        <v>22</v>
      </c>
      <c r="B26" s="14"/>
      <c r="C26" s="14"/>
      <c r="D26" s="14"/>
      <c r="E26" s="14"/>
      <c r="F26" s="14"/>
      <c r="G26" s="14"/>
      <c r="H26" s="14"/>
      <c r="I26" s="14"/>
      <c r="J26" s="14"/>
      <c r="K26" s="16"/>
      <c r="L26" s="14"/>
      <c r="M26" s="14">
        <v>10000</v>
      </c>
      <c r="N26" s="14"/>
      <c r="O26" s="14"/>
      <c r="P26" s="14"/>
      <c r="Q26" s="14"/>
      <c r="R26" s="14"/>
      <c r="S26" s="14"/>
      <c r="T26" s="15"/>
    </row>
    <row r="27" spans="1:20" ht="12" customHeight="1" x14ac:dyDescent="0.2">
      <c r="A27" s="3" t="s">
        <v>48</v>
      </c>
      <c r="B27" s="14"/>
      <c r="C27" s="14"/>
      <c r="D27" s="14"/>
      <c r="E27" s="14"/>
      <c r="F27" s="14"/>
      <c r="G27" s="14"/>
      <c r="H27" s="14"/>
      <c r="I27" s="14"/>
      <c r="J27" s="14"/>
      <c r="K27" s="16"/>
      <c r="L27" s="14"/>
      <c r="M27" s="14"/>
      <c r="N27" s="14"/>
      <c r="O27" s="14"/>
      <c r="P27" s="14"/>
      <c r="Q27" s="14"/>
      <c r="R27" s="14"/>
      <c r="S27" s="14">
        <v>15000</v>
      </c>
      <c r="T27" s="15"/>
    </row>
    <row r="28" spans="1:20" ht="12" customHeight="1" x14ac:dyDescent="0.2">
      <c r="A28" s="3" t="s">
        <v>50</v>
      </c>
      <c r="B28" s="14"/>
      <c r="C28" s="14"/>
      <c r="D28" s="14"/>
      <c r="E28" s="14"/>
      <c r="F28" s="14"/>
      <c r="G28" s="14"/>
      <c r="H28" s="14"/>
      <c r="I28" s="14"/>
      <c r="J28" s="14"/>
      <c r="K28" s="16"/>
      <c r="L28" s="14"/>
      <c r="M28" s="14"/>
      <c r="N28" s="14"/>
      <c r="O28" s="14">
        <v>50000</v>
      </c>
      <c r="P28" s="14"/>
      <c r="Q28" s="14"/>
      <c r="R28" s="14"/>
      <c r="S28" s="14">
        <v>5000</v>
      </c>
      <c r="T28" s="15"/>
    </row>
    <row r="29" spans="1:20" ht="12" customHeight="1" x14ac:dyDescent="0.2">
      <c r="A29" s="4" t="s">
        <v>18</v>
      </c>
      <c r="B29" s="14"/>
      <c r="C29" s="14"/>
      <c r="D29" s="14"/>
      <c r="E29" s="14"/>
      <c r="F29" s="14"/>
      <c r="G29" s="14"/>
      <c r="H29" s="14"/>
      <c r="I29" s="14"/>
      <c r="J29" s="14"/>
      <c r="K29" s="16"/>
      <c r="L29" s="14"/>
      <c r="M29" s="14">
        <v>499294</v>
      </c>
      <c r="N29" s="14"/>
      <c r="O29" s="14"/>
      <c r="P29" s="14"/>
      <c r="Q29" s="14"/>
      <c r="R29" s="14"/>
      <c r="S29" s="14"/>
      <c r="T29" s="17">
        <v>65233</v>
      </c>
    </row>
    <row r="30" spans="1:20" ht="12" customHeight="1" x14ac:dyDescent="0.2">
      <c r="A30" s="4" t="s">
        <v>25</v>
      </c>
      <c r="B30" s="14"/>
      <c r="C30" s="14"/>
      <c r="D30" s="14"/>
      <c r="E30" s="14"/>
      <c r="F30" s="14"/>
      <c r="G30" s="14"/>
      <c r="H30" s="14"/>
      <c r="I30" s="14"/>
      <c r="J30" s="14"/>
      <c r="K30" s="16"/>
      <c r="L30" s="14"/>
      <c r="M30" s="14">
        <v>0</v>
      </c>
      <c r="N30" s="14"/>
      <c r="O30" s="14"/>
      <c r="P30" s="14"/>
      <c r="Q30" s="14"/>
      <c r="R30" s="14"/>
      <c r="S30" s="14"/>
      <c r="T30" s="15"/>
    </row>
    <row r="31" spans="1:20" ht="12" customHeight="1" x14ac:dyDescent="0.2">
      <c r="A31" s="4" t="s">
        <v>24</v>
      </c>
      <c r="B31" s="14"/>
      <c r="C31" s="14"/>
      <c r="D31" s="14"/>
      <c r="E31" s="14"/>
      <c r="F31" s="14"/>
      <c r="G31" s="14"/>
      <c r="H31" s="14"/>
      <c r="I31" s="14"/>
      <c r="J31" s="14"/>
      <c r="K31" s="16"/>
      <c r="L31" s="14"/>
      <c r="M31" s="14"/>
      <c r="N31" s="14"/>
      <c r="O31" s="14"/>
      <c r="P31" s="14"/>
      <c r="Q31" s="14"/>
      <c r="R31" s="14"/>
      <c r="S31" s="14"/>
      <c r="T31" s="17"/>
    </row>
    <row r="32" spans="1:20" ht="12" customHeight="1" x14ac:dyDescent="0.2">
      <c r="A32" s="4" t="s">
        <v>5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>
        <v>6000</v>
      </c>
      <c r="N32" s="14"/>
      <c r="O32" s="14"/>
      <c r="P32" s="14"/>
      <c r="Q32" s="14"/>
      <c r="R32" s="14"/>
      <c r="S32" s="14"/>
      <c r="T32" s="18"/>
    </row>
    <row r="33" spans="1:22" ht="12" customHeight="1" x14ac:dyDescent="0.2">
      <c r="A33" s="4" t="s">
        <v>9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8"/>
    </row>
    <row r="34" spans="1:22" ht="12" customHeight="1" x14ac:dyDescent="0.2">
      <c r="A34" s="4" t="s">
        <v>29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>
        <f>SUM(M35:M36)</f>
        <v>50000</v>
      </c>
      <c r="N34" s="14">
        <f t="shared" ref="N34:R34" si="4">SUM(N35:N36)</f>
        <v>63600</v>
      </c>
      <c r="O34" s="14">
        <f t="shared" si="4"/>
        <v>0</v>
      </c>
      <c r="P34" s="14">
        <f t="shared" si="4"/>
        <v>0</v>
      </c>
      <c r="Q34" s="14">
        <f t="shared" si="4"/>
        <v>2800</v>
      </c>
      <c r="R34" s="14">
        <f t="shared" si="4"/>
        <v>50000</v>
      </c>
      <c r="S34" s="14"/>
      <c r="T34" s="18"/>
    </row>
    <row r="35" spans="1:22" ht="12" customHeight="1" x14ac:dyDescent="0.2">
      <c r="A35" s="3" t="s">
        <v>32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>
        <v>30000</v>
      </c>
      <c r="N35" s="14">
        <v>50000</v>
      </c>
      <c r="O35" s="14"/>
      <c r="P35" s="14"/>
      <c r="Q35" s="14"/>
      <c r="R35" s="14"/>
      <c r="S35" s="14"/>
      <c r="T35" s="18"/>
    </row>
    <row r="36" spans="1:22" ht="12" customHeight="1" x14ac:dyDescent="0.2">
      <c r="A36" s="3" t="s">
        <v>36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>
        <v>20000</v>
      </c>
      <c r="N36" s="14">
        <v>13600</v>
      </c>
      <c r="O36" s="14"/>
      <c r="P36" s="14"/>
      <c r="Q36" s="14">
        <v>2800</v>
      </c>
      <c r="R36" s="14">
        <v>50000</v>
      </c>
      <c r="S36" s="14"/>
      <c r="T36" s="18"/>
    </row>
    <row r="37" spans="1:22" ht="12" customHeight="1" x14ac:dyDescent="0.2">
      <c r="A37" s="4" t="s">
        <v>15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8"/>
    </row>
    <row r="38" spans="1:22" ht="12" customHeight="1" x14ac:dyDescent="0.2">
      <c r="A38" s="4" t="s">
        <v>40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>
        <v>8000</v>
      </c>
      <c r="Q38" s="14"/>
      <c r="R38" s="14"/>
      <c r="S38" s="14"/>
      <c r="T38" s="18"/>
    </row>
    <row r="39" spans="1:22" ht="12" customHeight="1" x14ac:dyDescent="0.2">
      <c r="A39" s="4" t="s">
        <v>0</v>
      </c>
      <c r="B39" s="14">
        <f t="shared" ref="B39:L39" si="5">SUM(B3:B37)</f>
        <v>934276.14</v>
      </c>
      <c r="C39" s="14">
        <f t="shared" si="5"/>
        <v>0</v>
      </c>
      <c r="D39" s="14">
        <f t="shared" si="5"/>
        <v>0</v>
      </c>
      <c r="E39" s="14">
        <f t="shared" si="5"/>
        <v>0</v>
      </c>
      <c r="F39" s="14">
        <f t="shared" si="5"/>
        <v>0</v>
      </c>
      <c r="G39" s="14">
        <f t="shared" si="5"/>
        <v>0</v>
      </c>
      <c r="H39" s="14">
        <f t="shared" si="5"/>
        <v>0</v>
      </c>
      <c r="I39" s="14">
        <f t="shared" si="5"/>
        <v>0</v>
      </c>
      <c r="J39" s="14">
        <f t="shared" si="5"/>
        <v>0</v>
      </c>
      <c r="K39" s="14">
        <f t="shared" si="5"/>
        <v>0</v>
      </c>
      <c r="L39" s="14">
        <f t="shared" si="5"/>
        <v>0</v>
      </c>
      <c r="M39" s="14">
        <f>M3+M4+M5+M6+M7+M8+M9+M10+M14+M23+M29+M30+M31+M32+M33+M34+M37</f>
        <v>4246477.8600000003</v>
      </c>
      <c r="N39" s="14">
        <f>N3+N4+N5+N6+N7+N8+N9+N10+N14+N23+N29+N30+N31+N32+N33+N34+N37</f>
        <v>87500</v>
      </c>
      <c r="O39" s="14">
        <f>O3+O4+O5+O6+O7+O8+O9+O10+O14+O23+O29+O30+O31+O32+O33+O34+O37</f>
        <v>50000</v>
      </c>
      <c r="P39" s="14">
        <f>P3+P4+P5+P6+P7+P8+P9+P10+P14+P23+P29+P30+P31+P32+P33+P34+P37+P38</f>
        <v>8000</v>
      </c>
      <c r="Q39" s="14">
        <f>Q3+Q4+Q5+Q6+Q7+Q8+Q9+Q10+Q14+Q23+Q29+Q30+Q31+Q32+Q33+Q34+Q37</f>
        <v>223916.16</v>
      </c>
      <c r="R39" s="14">
        <f>R3+R4+R5+R6+R7+R8+R9+R10+R14+R23+R29+R30+R31+R32+R33+R34+R37</f>
        <v>1234071.4100000001</v>
      </c>
      <c r="S39" s="14">
        <f>S3+S4+S5+S6+S7+S8+S9+S10+S14+S23+S29+S30+S31+S32+S33+S34+S37</f>
        <v>20000</v>
      </c>
      <c r="T39" s="14">
        <f>SUM(T3:T37)</f>
        <v>65233</v>
      </c>
      <c r="U39" s="8"/>
    </row>
    <row r="40" spans="1:22" x14ac:dyDescent="0.2">
      <c r="A40" s="1"/>
      <c r="B40" s="19"/>
      <c r="C40" s="19"/>
      <c r="D40" s="39"/>
      <c r="E40" s="39"/>
      <c r="F40" s="19"/>
      <c r="G40" s="19"/>
      <c r="H40" s="19"/>
      <c r="I40" s="19"/>
      <c r="J40" s="19"/>
      <c r="K40" s="42"/>
      <c r="L40" s="39"/>
      <c r="M40" s="43">
        <f>B39+M39-M29</f>
        <v>4681460</v>
      </c>
      <c r="N40" s="43"/>
      <c r="O40" s="43"/>
      <c r="P40" s="43"/>
      <c r="Q40" s="43"/>
      <c r="R40" s="43"/>
      <c r="S40" s="44"/>
      <c r="T40" s="19">
        <f>SUM(B39:T39)</f>
        <v>6869474.5700000003</v>
      </c>
      <c r="U40" s="1" t="s">
        <v>27</v>
      </c>
      <c r="V40" s="37"/>
    </row>
    <row r="41" spans="1:22" x14ac:dyDescent="0.2">
      <c r="A41" s="11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>
        <f>T43+R43</f>
        <v>6869474.5700000003</v>
      </c>
      <c r="U41" s="1"/>
      <c r="V41" s="37"/>
    </row>
    <row r="42" spans="1:22" x14ac:dyDescent="0.2">
      <c r="A42" s="40">
        <f>'2024'!A43</f>
        <v>0.72</v>
      </c>
      <c r="B42" s="39">
        <f>M42*A42</f>
        <v>4704834.9311999995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1">
        <f>T43-Q39-N39</f>
        <v>6534492.96</v>
      </c>
      <c r="N42" s="39"/>
      <c r="O42" s="39"/>
      <c r="P42" s="39"/>
      <c r="Q42" s="39" t="s">
        <v>52</v>
      </c>
      <c r="R42" s="39"/>
      <c r="S42" s="39"/>
      <c r="T42" s="39">
        <f>T41-T40</f>
        <v>0</v>
      </c>
      <c r="U42" s="1"/>
      <c r="V42" s="37"/>
    </row>
    <row r="43" spans="1:22" x14ac:dyDescent="0.2">
      <c r="A43" s="1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>
        <v>23565.45</v>
      </c>
      <c r="S43" s="39"/>
      <c r="T43" s="19">
        <v>6845909.1200000001</v>
      </c>
      <c r="U43" s="2" t="s">
        <v>26</v>
      </c>
      <c r="V43" s="37"/>
    </row>
    <row r="44" spans="1:22" x14ac:dyDescent="0.2">
      <c r="A44" s="1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1"/>
      <c r="V44" s="37"/>
    </row>
    <row r="45" spans="1:22" x14ac:dyDescent="0.2">
      <c r="A45" s="1"/>
      <c r="B45" s="39" t="s">
        <v>33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 t="s">
        <v>34</v>
      </c>
      <c r="N45" s="39">
        <v>0.24</v>
      </c>
      <c r="O45" s="39"/>
      <c r="P45" s="39"/>
      <c r="Q45" s="38"/>
      <c r="R45" s="38"/>
      <c r="S45" s="38"/>
      <c r="T45" s="38"/>
      <c r="U45" s="37"/>
      <c r="V45" s="37"/>
    </row>
    <row r="46" spans="1:22" x14ac:dyDescent="0.2">
      <c r="A46" s="1"/>
      <c r="B46" s="39">
        <f>SUM(B3:M7)-M5</f>
        <v>3825460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>
        <f>M10+Q10+R10</f>
        <v>1271107</v>
      </c>
      <c r="N46" s="39">
        <f>(SUM(B39:M39)+R39-M29)*24%</f>
        <v>1419727.5384</v>
      </c>
      <c r="O46" s="39"/>
      <c r="P46" s="41"/>
      <c r="Q46" s="37"/>
      <c r="R46" s="37"/>
      <c r="S46" s="37"/>
      <c r="T46" s="37"/>
      <c r="U46" s="37"/>
      <c r="V46" s="37"/>
    </row>
    <row r="47" spans="1:22" x14ac:dyDescent="0.2">
      <c r="A47" s="1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>
        <f>B39+M39+R39-B46-M46-M29</f>
        <v>818964.41000000015</v>
      </c>
      <c r="O47" s="39"/>
      <c r="P47" s="41"/>
      <c r="Q47" s="37"/>
      <c r="R47" s="37"/>
      <c r="S47" s="37"/>
      <c r="T47" s="37"/>
      <c r="U47" s="37"/>
      <c r="V47" s="37"/>
    </row>
    <row r="48" spans="1:2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37"/>
      <c r="R48" s="37"/>
      <c r="S48" s="37"/>
      <c r="T48" s="37"/>
      <c r="U48" s="37"/>
      <c r="V48" s="37"/>
    </row>
    <row r="49" spans="1:22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</row>
  </sheetData>
  <mergeCells count="1">
    <mergeCell ref="A1:R1"/>
  </mergeCells>
  <pageMargins left="0.74803149606299213" right="0.74803149606299213" top="0.39370078740157483" bottom="0.15748031496062992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7"/>
  <sheetViews>
    <sheetView tabSelected="1" topLeftCell="A4" zoomScaleNormal="100" workbookViewId="0">
      <selection activeCell="T43" sqref="T43"/>
    </sheetView>
  </sheetViews>
  <sheetFormatPr defaultRowHeight="12.75" x14ac:dyDescent="0.2"/>
  <cols>
    <col min="1" max="1" width="46.140625" customWidth="1"/>
    <col min="2" max="2" width="13" customWidth="1"/>
    <col min="3" max="6" width="0" hidden="1" customWidth="1"/>
    <col min="7" max="7" width="7" hidden="1" customWidth="1"/>
    <col min="8" max="10" width="0" hidden="1" customWidth="1"/>
    <col min="11" max="12" width="6.7109375" hidden="1" customWidth="1"/>
    <col min="13" max="13" width="10.85546875" customWidth="1"/>
    <col min="14" max="14" width="11.5703125" customWidth="1"/>
    <col min="15" max="16" width="10.42578125" customWidth="1"/>
    <col min="17" max="17" width="10.28515625" customWidth="1"/>
    <col min="18" max="19" width="11.140625" customWidth="1"/>
    <col min="20" max="20" width="11.85546875" customWidth="1"/>
    <col min="21" max="21" width="11" customWidth="1"/>
  </cols>
  <sheetData>
    <row r="1" spans="1:21" x14ac:dyDescent="0.2">
      <c r="A1" s="45" t="s">
        <v>54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27"/>
    </row>
    <row r="2" spans="1:21" ht="33.75" customHeight="1" x14ac:dyDescent="0.2">
      <c r="A2" s="30" t="s">
        <v>1</v>
      </c>
      <c r="B2" s="28" t="s">
        <v>6</v>
      </c>
      <c r="C2" s="5"/>
      <c r="D2" s="5"/>
      <c r="E2" s="5"/>
      <c r="F2" s="5"/>
      <c r="G2" s="5"/>
      <c r="H2" s="5"/>
      <c r="I2" s="5"/>
      <c r="J2" s="5"/>
      <c r="K2" s="5"/>
      <c r="L2" s="5"/>
      <c r="M2" s="26" t="s">
        <v>8</v>
      </c>
      <c r="N2" s="26" t="s">
        <v>23</v>
      </c>
      <c r="O2" s="26" t="s">
        <v>49</v>
      </c>
      <c r="P2" s="26" t="s">
        <v>39</v>
      </c>
      <c r="Q2" s="25" t="s">
        <v>21</v>
      </c>
      <c r="R2" s="26" t="s">
        <v>10</v>
      </c>
      <c r="S2" s="24" t="s">
        <v>47</v>
      </c>
      <c r="T2" s="29" t="s">
        <v>16</v>
      </c>
    </row>
    <row r="3" spans="1:21" ht="12" customHeight="1" x14ac:dyDescent="0.2">
      <c r="A3" s="4" t="s">
        <v>7</v>
      </c>
      <c r="B3" s="12">
        <v>717570</v>
      </c>
      <c r="C3" s="12"/>
      <c r="D3" s="12"/>
      <c r="E3" s="12"/>
      <c r="F3" s="12"/>
      <c r="G3" s="12"/>
      <c r="H3" s="12"/>
      <c r="I3" s="12"/>
      <c r="J3" s="12"/>
      <c r="K3" s="13"/>
      <c r="L3" s="12"/>
      <c r="M3" s="12">
        <f>1605806.4+33799.56</f>
        <v>1639605.96</v>
      </c>
      <c r="N3" s="14"/>
      <c r="O3" s="14"/>
      <c r="P3" s="14"/>
      <c r="Q3" s="14">
        <v>171545.48</v>
      </c>
      <c r="R3" s="14"/>
      <c r="S3" s="14"/>
      <c r="T3" s="15"/>
    </row>
    <row r="4" spans="1:21" ht="11.25" customHeight="1" x14ac:dyDescent="0.2">
      <c r="A4" s="6" t="s">
        <v>28</v>
      </c>
      <c r="B4" s="14"/>
      <c r="C4" s="14"/>
      <c r="D4" s="14"/>
      <c r="E4" s="14"/>
      <c r="F4" s="14"/>
      <c r="G4" s="14"/>
      <c r="H4" s="14"/>
      <c r="I4" s="14"/>
      <c r="J4" s="14"/>
      <c r="K4" s="16"/>
      <c r="L4" s="14"/>
      <c r="M4" s="12">
        <v>588805.19999999995</v>
      </c>
      <c r="N4" s="14"/>
      <c r="O4" s="14"/>
      <c r="P4" s="14"/>
      <c r="Q4" s="14"/>
      <c r="R4" s="14"/>
      <c r="S4" s="14"/>
      <c r="T4" s="15"/>
    </row>
    <row r="5" spans="1:21" ht="12" customHeight="1" x14ac:dyDescent="0.2">
      <c r="A5" s="4" t="s">
        <v>20</v>
      </c>
      <c r="B5" s="14"/>
      <c r="C5" s="14"/>
      <c r="D5" s="14"/>
      <c r="E5" s="14"/>
      <c r="F5" s="14"/>
      <c r="G5" s="14"/>
      <c r="H5" s="14"/>
      <c r="I5" s="14"/>
      <c r="J5" s="14"/>
      <c r="K5" s="16"/>
      <c r="L5" s="14"/>
      <c r="M5" s="14"/>
      <c r="N5" s="14"/>
      <c r="O5" s="14"/>
      <c r="P5" s="14"/>
      <c r="Q5" s="14"/>
      <c r="R5" s="14"/>
      <c r="S5" s="14"/>
      <c r="T5" s="15"/>
    </row>
    <row r="6" spans="1:21" ht="12" customHeight="1" x14ac:dyDescent="0.2">
      <c r="A6" s="4" t="s">
        <v>2</v>
      </c>
      <c r="B6" s="12">
        <v>216706.14</v>
      </c>
      <c r="C6" s="12"/>
      <c r="D6" s="12"/>
      <c r="E6" s="12"/>
      <c r="F6" s="12"/>
      <c r="G6" s="12"/>
      <c r="H6" s="12"/>
      <c r="I6" s="12"/>
      <c r="J6" s="12"/>
      <c r="K6" s="13"/>
      <c r="L6" s="12"/>
      <c r="M6" s="12">
        <v>484953.53</v>
      </c>
      <c r="N6" s="14"/>
      <c r="O6" s="14"/>
      <c r="P6" s="14"/>
      <c r="Q6" s="14">
        <v>51806.73</v>
      </c>
      <c r="R6" s="14"/>
      <c r="S6" s="14"/>
      <c r="T6" s="15"/>
    </row>
    <row r="7" spans="1:21" ht="11.25" customHeight="1" x14ac:dyDescent="0.2">
      <c r="A7" s="6" t="s">
        <v>28</v>
      </c>
      <c r="B7" s="14"/>
      <c r="C7" s="14"/>
      <c r="D7" s="14"/>
      <c r="E7" s="14"/>
      <c r="F7" s="14"/>
      <c r="G7" s="14"/>
      <c r="H7" s="14"/>
      <c r="I7" s="14"/>
      <c r="J7" s="14"/>
      <c r="K7" s="16"/>
      <c r="L7" s="14"/>
      <c r="M7" s="12">
        <v>177819.17</v>
      </c>
      <c r="N7" s="14"/>
      <c r="O7" s="14"/>
      <c r="P7" s="14"/>
      <c r="Q7" s="14"/>
      <c r="R7" s="14"/>
      <c r="S7" s="14"/>
      <c r="T7" s="15"/>
    </row>
    <row r="8" spans="1:21" ht="12" customHeight="1" x14ac:dyDescent="0.2">
      <c r="A8" s="4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6"/>
      <c r="L8" s="14"/>
      <c r="M8" s="14">
        <v>16500</v>
      </c>
      <c r="N8" s="14"/>
      <c r="O8" s="14"/>
      <c r="P8" s="14"/>
      <c r="Q8" s="14">
        <v>1600</v>
      </c>
      <c r="R8" s="14"/>
      <c r="S8" s="14"/>
      <c r="T8" s="15"/>
    </row>
    <row r="9" spans="1:21" ht="12" customHeight="1" x14ac:dyDescent="0.2">
      <c r="A9" s="4" t="s">
        <v>35</v>
      </c>
      <c r="B9" s="14"/>
      <c r="C9" s="14"/>
      <c r="D9" s="14"/>
      <c r="E9" s="14"/>
      <c r="F9" s="14"/>
      <c r="G9" s="14"/>
      <c r="H9" s="14"/>
      <c r="I9" s="14"/>
      <c r="J9" s="14"/>
      <c r="K9" s="16"/>
      <c r="L9" s="14"/>
      <c r="M9" s="14"/>
      <c r="N9" s="14"/>
      <c r="O9" s="14"/>
      <c r="P9" s="14"/>
      <c r="Q9" s="14"/>
      <c r="R9" s="14"/>
      <c r="S9" s="14"/>
      <c r="T9" s="15"/>
    </row>
    <row r="10" spans="1:21" ht="12" customHeight="1" x14ac:dyDescent="0.2">
      <c r="A10" s="4" t="s">
        <v>4</v>
      </c>
      <c r="B10" s="14"/>
      <c r="C10" s="14"/>
      <c r="D10" s="14"/>
      <c r="E10" s="14"/>
      <c r="F10" s="14"/>
      <c r="G10" s="14"/>
      <c r="H10" s="14"/>
      <c r="I10" s="14"/>
      <c r="J10" s="14"/>
      <c r="K10" s="16"/>
      <c r="L10" s="14"/>
      <c r="M10" s="14">
        <f>SUM(M11:M13)</f>
        <v>665800</v>
      </c>
      <c r="N10" s="14"/>
      <c r="O10" s="14"/>
      <c r="P10" s="14"/>
      <c r="Q10" s="14">
        <f t="shared" ref="Q10" si="0">SUM(Q11:Q13)</f>
        <v>6092.46</v>
      </c>
      <c r="R10" s="14">
        <f t="shared" ref="R10" si="1">SUM(R11:R12)</f>
        <v>599214.54</v>
      </c>
      <c r="S10" s="14"/>
      <c r="T10" s="15"/>
    </row>
    <row r="11" spans="1:21" ht="12" customHeight="1" x14ac:dyDescent="0.2">
      <c r="A11" s="3" t="s">
        <v>12</v>
      </c>
      <c r="B11" s="14"/>
      <c r="C11" s="14"/>
      <c r="D11" s="14"/>
      <c r="E11" s="14"/>
      <c r="F11" s="14"/>
      <c r="G11" s="14"/>
      <c r="H11" s="14"/>
      <c r="I11" s="14"/>
      <c r="J11" s="14"/>
      <c r="K11" s="16"/>
      <c r="L11" s="14"/>
      <c r="M11" s="14">
        <v>22000</v>
      </c>
      <c r="N11" s="14"/>
      <c r="O11" s="14"/>
      <c r="P11" s="14"/>
      <c r="Q11" s="14">
        <v>2000</v>
      </c>
      <c r="R11" s="14">
        <f>570000+29214.54</f>
        <v>599214.54</v>
      </c>
      <c r="S11" s="14"/>
      <c r="T11" s="15"/>
      <c r="U11" s="7">
        <f>SUM(B11:T11)</f>
        <v>623214.54</v>
      </c>
    </row>
    <row r="12" spans="1:21" ht="12" customHeight="1" x14ac:dyDescent="0.2">
      <c r="A12" s="3" t="s">
        <v>17</v>
      </c>
      <c r="B12" s="14"/>
      <c r="C12" s="14"/>
      <c r="D12" s="14"/>
      <c r="E12" s="14"/>
      <c r="F12" s="14"/>
      <c r="G12" s="14"/>
      <c r="H12" s="14"/>
      <c r="I12" s="14"/>
      <c r="J12" s="14"/>
      <c r="K12" s="16"/>
      <c r="L12" s="14"/>
      <c r="M12" s="14">
        <v>610000</v>
      </c>
      <c r="N12" s="14"/>
      <c r="O12" s="14"/>
      <c r="P12" s="14"/>
      <c r="Q12" s="14">
        <v>2892.46</v>
      </c>
      <c r="R12" s="14"/>
      <c r="S12" s="14"/>
      <c r="T12" s="15"/>
      <c r="U12" s="7">
        <f>SUM(B12:T12)</f>
        <v>612892.46</v>
      </c>
    </row>
    <row r="13" spans="1:21" ht="12" customHeight="1" x14ac:dyDescent="0.2">
      <c r="A13" s="3" t="s">
        <v>44</v>
      </c>
      <c r="B13" s="14"/>
      <c r="C13" s="14"/>
      <c r="D13" s="14"/>
      <c r="E13" s="14"/>
      <c r="F13" s="14"/>
      <c r="G13" s="14"/>
      <c r="H13" s="14"/>
      <c r="I13" s="14"/>
      <c r="J13" s="14"/>
      <c r="K13" s="16"/>
      <c r="L13" s="14"/>
      <c r="M13" s="14">
        <v>33800</v>
      </c>
      <c r="N13" s="14"/>
      <c r="O13" s="14"/>
      <c r="P13" s="14"/>
      <c r="Q13" s="14">
        <v>1200</v>
      </c>
      <c r="R13" s="14"/>
      <c r="S13" s="14"/>
      <c r="T13" s="15"/>
      <c r="U13" s="7">
        <f>SUM(B13:T13)</f>
        <v>35000</v>
      </c>
    </row>
    <row r="14" spans="1:21" ht="12" customHeight="1" x14ac:dyDescent="0.2">
      <c r="A14" s="4" t="s">
        <v>11</v>
      </c>
      <c r="B14" s="14"/>
      <c r="C14" s="14"/>
      <c r="D14" s="14"/>
      <c r="E14" s="14"/>
      <c r="F14" s="14"/>
      <c r="G14" s="14"/>
      <c r="H14" s="14"/>
      <c r="I14" s="14"/>
      <c r="J14" s="14"/>
      <c r="K14" s="16"/>
      <c r="L14" s="14"/>
      <c r="M14" s="14">
        <f>SUM(M15:M22)</f>
        <v>60000</v>
      </c>
      <c r="N14" s="14">
        <f>SUM(N15:N22)</f>
        <v>20000</v>
      </c>
      <c r="O14" s="14">
        <f t="shared" ref="O14:Q14" si="2">SUM(O15:O22)</f>
        <v>10000</v>
      </c>
      <c r="P14" s="14">
        <f t="shared" si="2"/>
        <v>0</v>
      </c>
      <c r="Q14" s="14">
        <f t="shared" si="2"/>
        <v>0</v>
      </c>
      <c r="R14" s="14">
        <f>SUM(R15:R22)</f>
        <v>551373.85</v>
      </c>
      <c r="S14" s="14"/>
      <c r="T14" s="15"/>
    </row>
    <row r="15" spans="1:21" ht="12" customHeight="1" x14ac:dyDescent="0.2">
      <c r="A15" s="3" t="s">
        <v>31</v>
      </c>
      <c r="B15" s="14"/>
      <c r="C15" s="14"/>
      <c r="D15" s="14"/>
      <c r="E15" s="14"/>
      <c r="F15" s="14"/>
      <c r="G15" s="14"/>
      <c r="H15" s="14"/>
      <c r="I15" s="14"/>
      <c r="J15" s="14"/>
      <c r="K15" s="16"/>
      <c r="L15" s="14"/>
      <c r="M15" s="14">
        <v>20000</v>
      </c>
      <c r="N15" s="14">
        <v>20000</v>
      </c>
      <c r="O15" s="14"/>
      <c r="P15" s="14"/>
      <c r="Q15" s="14"/>
      <c r="R15" s="14"/>
      <c r="S15" s="14"/>
      <c r="T15" s="15"/>
    </row>
    <row r="16" spans="1:21" ht="12" customHeight="1" x14ac:dyDescent="0.2">
      <c r="A16" s="3" t="s">
        <v>38</v>
      </c>
      <c r="B16" s="14"/>
      <c r="C16" s="14"/>
      <c r="D16" s="14"/>
      <c r="E16" s="14"/>
      <c r="F16" s="14"/>
      <c r="G16" s="14"/>
      <c r="H16" s="14"/>
      <c r="I16" s="14"/>
      <c r="J16" s="14"/>
      <c r="K16" s="16"/>
      <c r="L16" s="14"/>
      <c r="M16" s="14">
        <v>40000</v>
      </c>
      <c r="N16" s="14"/>
      <c r="O16" s="14">
        <v>10000</v>
      </c>
      <c r="P16" s="14"/>
      <c r="Q16" s="14"/>
      <c r="R16" s="14"/>
      <c r="S16" s="14"/>
      <c r="T16" s="15"/>
    </row>
    <row r="17" spans="1:20" ht="12" customHeight="1" x14ac:dyDescent="0.2">
      <c r="A17" s="3" t="s">
        <v>45</v>
      </c>
      <c r="B17" s="14"/>
      <c r="C17" s="14"/>
      <c r="D17" s="14"/>
      <c r="E17" s="14"/>
      <c r="F17" s="14"/>
      <c r="G17" s="14"/>
      <c r="H17" s="14"/>
      <c r="I17" s="14"/>
      <c r="J17" s="14"/>
      <c r="K17" s="16"/>
      <c r="L17" s="14"/>
      <c r="M17" s="14"/>
      <c r="N17" s="14"/>
      <c r="O17" s="14"/>
      <c r="P17" s="14"/>
      <c r="Q17" s="14"/>
      <c r="R17" s="14">
        <v>50000</v>
      </c>
      <c r="S17" s="14"/>
      <c r="T17" s="15"/>
    </row>
    <row r="18" spans="1:20" ht="12" customHeight="1" x14ac:dyDescent="0.2">
      <c r="A18" s="3" t="s">
        <v>37</v>
      </c>
      <c r="B18" s="14"/>
      <c r="C18" s="14"/>
      <c r="D18" s="14"/>
      <c r="E18" s="14"/>
      <c r="F18" s="14"/>
      <c r="G18" s="14"/>
      <c r="H18" s="14"/>
      <c r="I18" s="14"/>
      <c r="J18" s="14"/>
      <c r="K18" s="16"/>
      <c r="L18" s="14"/>
      <c r="M18" s="14"/>
      <c r="N18" s="14"/>
      <c r="O18" s="14"/>
      <c r="P18" s="14"/>
      <c r="Q18" s="14"/>
      <c r="R18" s="14">
        <v>200000</v>
      </c>
      <c r="S18" s="14"/>
      <c r="T18" s="15"/>
    </row>
    <row r="19" spans="1:20" ht="12" customHeight="1" x14ac:dyDescent="0.2">
      <c r="A19" s="3" t="s">
        <v>13</v>
      </c>
      <c r="B19" s="14"/>
      <c r="C19" s="14"/>
      <c r="D19" s="14"/>
      <c r="E19" s="14"/>
      <c r="F19" s="14"/>
      <c r="G19" s="14"/>
      <c r="H19" s="14"/>
      <c r="I19" s="14"/>
      <c r="J19" s="14"/>
      <c r="K19" s="16"/>
      <c r="L19" s="14"/>
      <c r="M19" s="14"/>
      <c r="N19" s="14"/>
      <c r="O19" s="14"/>
      <c r="P19" s="14"/>
      <c r="Q19" s="14"/>
      <c r="R19" s="14">
        <v>10000</v>
      </c>
      <c r="S19" s="14"/>
      <c r="T19" s="15"/>
    </row>
    <row r="20" spans="1:20" ht="12" customHeight="1" x14ac:dyDescent="0.2">
      <c r="A20" s="3" t="s">
        <v>14</v>
      </c>
      <c r="B20" s="14"/>
      <c r="C20" s="14"/>
      <c r="D20" s="14"/>
      <c r="E20" s="14"/>
      <c r="F20" s="14"/>
      <c r="G20" s="14"/>
      <c r="H20" s="14"/>
      <c r="I20" s="14"/>
      <c r="J20" s="14"/>
      <c r="K20" s="16"/>
      <c r="L20" s="14"/>
      <c r="M20" s="14"/>
      <c r="N20" s="14"/>
      <c r="O20" s="14"/>
      <c r="P20" s="14"/>
      <c r="Q20" s="14"/>
      <c r="R20" s="14">
        <v>241373.85</v>
      </c>
      <c r="S20" s="14"/>
      <c r="T20" s="15"/>
    </row>
    <row r="21" spans="1:20" ht="12" customHeight="1" x14ac:dyDescent="0.2">
      <c r="A21" s="3" t="s">
        <v>19</v>
      </c>
      <c r="B21" s="14"/>
      <c r="C21" s="14"/>
      <c r="D21" s="14"/>
      <c r="E21" s="14"/>
      <c r="F21" s="14"/>
      <c r="G21" s="14"/>
      <c r="H21" s="14"/>
      <c r="I21" s="14"/>
      <c r="J21" s="14"/>
      <c r="K21" s="16"/>
      <c r="L21" s="14"/>
      <c r="M21" s="14"/>
      <c r="N21" s="14"/>
      <c r="O21" s="14"/>
      <c r="P21" s="14"/>
      <c r="Q21" s="14"/>
      <c r="R21" s="14"/>
      <c r="S21" s="14"/>
      <c r="T21" s="15"/>
    </row>
    <row r="22" spans="1:20" ht="12" customHeight="1" x14ac:dyDescent="0.2">
      <c r="A22" s="3" t="s">
        <v>46</v>
      </c>
      <c r="B22" s="14"/>
      <c r="C22" s="14"/>
      <c r="D22" s="14"/>
      <c r="E22" s="14"/>
      <c r="F22" s="14"/>
      <c r="G22" s="14"/>
      <c r="H22" s="14"/>
      <c r="I22" s="14"/>
      <c r="J22" s="14"/>
      <c r="K22" s="16"/>
      <c r="L22" s="14"/>
      <c r="M22" s="14"/>
      <c r="N22" s="14"/>
      <c r="O22" s="14"/>
      <c r="P22" s="14"/>
      <c r="Q22" s="14"/>
      <c r="R22" s="14">
        <v>50000</v>
      </c>
      <c r="S22" s="14"/>
      <c r="T22" s="15"/>
    </row>
    <row r="23" spans="1:20" ht="12" customHeight="1" x14ac:dyDescent="0.2">
      <c r="A23" s="4" t="s">
        <v>51</v>
      </c>
      <c r="B23" s="14"/>
      <c r="C23" s="14"/>
      <c r="D23" s="14"/>
      <c r="E23" s="14"/>
      <c r="F23" s="14"/>
      <c r="G23" s="14"/>
      <c r="H23" s="14"/>
      <c r="I23" s="14"/>
      <c r="J23" s="14"/>
      <c r="K23" s="16"/>
      <c r="L23" s="14"/>
      <c r="M23" s="14">
        <f>SUM(M24:M28)</f>
        <v>47700</v>
      </c>
      <c r="N23" s="14">
        <f t="shared" ref="N23:S23" si="3">SUM(N24:N28)</f>
        <v>3900</v>
      </c>
      <c r="O23" s="14">
        <f t="shared" si="3"/>
        <v>50000</v>
      </c>
      <c r="P23" s="14"/>
      <c r="Q23" s="14"/>
      <c r="R23" s="14">
        <f t="shared" si="3"/>
        <v>0</v>
      </c>
      <c r="S23" s="14">
        <f t="shared" si="3"/>
        <v>20000</v>
      </c>
      <c r="T23" s="15"/>
    </row>
    <row r="24" spans="1:20" ht="12" customHeight="1" x14ac:dyDescent="0.2">
      <c r="A24" s="3" t="s">
        <v>30</v>
      </c>
      <c r="B24" s="14"/>
      <c r="C24" s="14"/>
      <c r="D24" s="14"/>
      <c r="E24" s="14"/>
      <c r="F24" s="14"/>
      <c r="G24" s="14"/>
      <c r="H24" s="14"/>
      <c r="I24" s="14"/>
      <c r="J24" s="14"/>
      <c r="K24" s="16"/>
      <c r="L24" s="14"/>
      <c r="M24" s="14"/>
      <c r="N24" s="14"/>
      <c r="O24" s="14"/>
      <c r="P24" s="14"/>
      <c r="Q24" s="14"/>
      <c r="R24" s="14"/>
      <c r="S24" s="14"/>
      <c r="T24" s="15"/>
    </row>
    <row r="25" spans="1:20" ht="12" customHeight="1" x14ac:dyDescent="0.2">
      <c r="A25" s="3" t="s">
        <v>41</v>
      </c>
      <c r="B25" s="14"/>
      <c r="C25" s="14"/>
      <c r="D25" s="14"/>
      <c r="E25" s="14"/>
      <c r="F25" s="14"/>
      <c r="G25" s="14"/>
      <c r="H25" s="14"/>
      <c r="I25" s="14"/>
      <c r="J25" s="14"/>
      <c r="K25" s="16"/>
      <c r="L25" s="14"/>
      <c r="M25" s="14">
        <v>37700</v>
      </c>
      <c r="N25" s="14">
        <v>3900</v>
      </c>
      <c r="O25" s="14"/>
      <c r="P25" s="14"/>
      <c r="Q25" s="14"/>
      <c r="R25" s="14"/>
      <c r="S25" s="14"/>
      <c r="T25" s="15"/>
    </row>
    <row r="26" spans="1:20" ht="12" customHeight="1" x14ac:dyDescent="0.2">
      <c r="A26" s="3" t="s">
        <v>22</v>
      </c>
      <c r="B26" s="14"/>
      <c r="C26" s="14"/>
      <c r="D26" s="14"/>
      <c r="E26" s="14"/>
      <c r="F26" s="14"/>
      <c r="G26" s="14"/>
      <c r="H26" s="14"/>
      <c r="I26" s="14"/>
      <c r="J26" s="14"/>
      <c r="K26" s="16"/>
      <c r="L26" s="14"/>
      <c r="M26" s="14">
        <v>10000</v>
      </c>
      <c r="N26" s="14"/>
      <c r="O26" s="14"/>
      <c r="P26" s="14"/>
      <c r="Q26" s="14"/>
      <c r="R26" s="14"/>
      <c r="S26" s="14"/>
      <c r="T26" s="15"/>
    </row>
    <row r="27" spans="1:20" ht="12" customHeight="1" x14ac:dyDescent="0.2">
      <c r="A27" s="3" t="s">
        <v>48</v>
      </c>
      <c r="B27" s="14"/>
      <c r="C27" s="14"/>
      <c r="D27" s="14"/>
      <c r="E27" s="14"/>
      <c r="F27" s="14"/>
      <c r="G27" s="14"/>
      <c r="H27" s="14"/>
      <c r="I27" s="14"/>
      <c r="J27" s="14"/>
      <c r="K27" s="16"/>
      <c r="L27" s="14"/>
      <c r="M27" s="14"/>
      <c r="N27" s="14"/>
      <c r="O27" s="14"/>
      <c r="P27" s="14"/>
      <c r="Q27" s="14"/>
      <c r="R27" s="14"/>
      <c r="S27" s="14">
        <v>15000</v>
      </c>
      <c r="T27" s="15"/>
    </row>
    <row r="28" spans="1:20" ht="12" customHeight="1" x14ac:dyDescent="0.2">
      <c r="A28" s="3" t="s">
        <v>50</v>
      </c>
      <c r="B28" s="14"/>
      <c r="C28" s="14"/>
      <c r="D28" s="14"/>
      <c r="E28" s="14"/>
      <c r="F28" s="14"/>
      <c r="G28" s="14"/>
      <c r="H28" s="14"/>
      <c r="I28" s="14"/>
      <c r="J28" s="14"/>
      <c r="K28" s="16"/>
      <c r="L28" s="14"/>
      <c r="M28" s="14"/>
      <c r="N28" s="14"/>
      <c r="O28" s="14">
        <v>50000</v>
      </c>
      <c r="P28" s="14"/>
      <c r="Q28" s="14"/>
      <c r="R28" s="14"/>
      <c r="S28" s="14">
        <v>5000</v>
      </c>
      <c r="T28" s="15"/>
    </row>
    <row r="29" spans="1:20" ht="12" customHeight="1" x14ac:dyDescent="0.2">
      <c r="A29" s="4" t="s">
        <v>18</v>
      </c>
      <c r="B29" s="14"/>
      <c r="C29" s="14"/>
      <c r="D29" s="14"/>
      <c r="E29" s="14"/>
      <c r="F29" s="14"/>
      <c r="G29" s="14"/>
      <c r="H29" s="14"/>
      <c r="I29" s="14"/>
      <c r="J29" s="14"/>
      <c r="K29" s="16"/>
      <c r="L29" s="14"/>
      <c r="M29" s="14">
        <v>499294</v>
      </c>
      <c r="N29" s="14"/>
      <c r="O29" s="14"/>
      <c r="P29" s="14"/>
      <c r="Q29" s="14"/>
      <c r="R29" s="14"/>
      <c r="S29" s="14"/>
      <c r="T29" s="17">
        <v>65233</v>
      </c>
    </row>
    <row r="30" spans="1:20" ht="12" customHeight="1" x14ac:dyDescent="0.2">
      <c r="A30" s="4" t="s">
        <v>25</v>
      </c>
      <c r="B30" s="14"/>
      <c r="C30" s="14"/>
      <c r="D30" s="14"/>
      <c r="E30" s="14"/>
      <c r="F30" s="14"/>
      <c r="G30" s="14"/>
      <c r="H30" s="14"/>
      <c r="I30" s="14"/>
      <c r="J30" s="14"/>
      <c r="K30" s="16"/>
      <c r="L30" s="14"/>
      <c r="M30" s="14">
        <v>0</v>
      </c>
      <c r="N30" s="14"/>
      <c r="O30" s="14"/>
      <c r="P30" s="14"/>
      <c r="Q30" s="14"/>
      <c r="R30" s="14"/>
      <c r="S30" s="14"/>
      <c r="T30" s="15"/>
    </row>
    <row r="31" spans="1:20" ht="12" customHeight="1" x14ac:dyDescent="0.2">
      <c r="A31" s="4" t="s">
        <v>24</v>
      </c>
      <c r="B31" s="14"/>
      <c r="C31" s="14"/>
      <c r="D31" s="14"/>
      <c r="E31" s="14"/>
      <c r="F31" s="14"/>
      <c r="G31" s="14"/>
      <c r="H31" s="14"/>
      <c r="I31" s="14"/>
      <c r="J31" s="14"/>
      <c r="K31" s="16"/>
      <c r="L31" s="14"/>
      <c r="M31" s="14"/>
      <c r="N31" s="14"/>
      <c r="O31" s="14"/>
      <c r="P31" s="14"/>
      <c r="Q31" s="14"/>
      <c r="R31" s="14"/>
      <c r="S31" s="14"/>
      <c r="T31" s="17"/>
    </row>
    <row r="32" spans="1:20" ht="12" customHeight="1" x14ac:dyDescent="0.2">
      <c r="A32" s="4" t="s">
        <v>5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>
        <v>6000</v>
      </c>
      <c r="N32" s="14"/>
      <c r="O32" s="14"/>
      <c r="P32" s="14"/>
      <c r="Q32" s="14"/>
      <c r="R32" s="14"/>
      <c r="S32" s="14"/>
      <c r="T32" s="18"/>
    </row>
    <row r="33" spans="1:21" ht="12" customHeight="1" x14ac:dyDescent="0.2">
      <c r="A33" s="4" t="s">
        <v>9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8"/>
    </row>
    <row r="34" spans="1:21" ht="12" customHeight="1" x14ac:dyDescent="0.2">
      <c r="A34" s="4" t="s">
        <v>29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>
        <f>SUM(M35:M36)</f>
        <v>80000</v>
      </c>
      <c r="N34" s="14">
        <f t="shared" ref="N34:O34" si="4">SUM(N35:N36)</f>
        <v>63600</v>
      </c>
      <c r="O34" s="14">
        <f t="shared" si="4"/>
        <v>0</v>
      </c>
      <c r="P34" s="14">
        <f t="shared" ref="P34:R34" si="5">SUM(P35:P36)</f>
        <v>0</v>
      </c>
      <c r="Q34" s="14">
        <f t="shared" si="5"/>
        <v>2800</v>
      </c>
      <c r="R34" s="14">
        <f t="shared" si="5"/>
        <v>50000</v>
      </c>
      <c r="S34" s="14"/>
      <c r="T34" s="18"/>
    </row>
    <row r="35" spans="1:21" ht="12" customHeight="1" x14ac:dyDescent="0.2">
      <c r="A35" s="3" t="s">
        <v>32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>
        <v>50000</v>
      </c>
      <c r="N35" s="14">
        <v>50000</v>
      </c>
      <c r="O35" s="14"/>
      <c r="P35" s="14"/>
      <c r="Q35" s="14"/>
      <c r="R35" s="14"/>
      <c r="S35" s="14"/>
      <c r="T35" s="18"/>
    </row>
    <row r="36" spans="1:21" ht="12" customHeight="1" x14ac:dyDescent="0.2">
      <c r="A36" s="3" t="s">
        <v>36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>
        <v>30000</v>
      </c>
      <c r="N36" s="14">
        <v>13600</v>
      </c>
      <c r="O36" s="14"/>
      <c r="P36" s="14"/>
      <c r="Q36" s="14">
        <v>2800</v>
      </c>
      <c r="R36" s="14">
        <v>50000</v>
      </c>
      <c r="S36" s="14"/>
      <c r="T36" s="18"/>
    </row>
    <row r="37" spans="1:21" ht="12" customHeight="1" x14ac:dyDescent="0.2">
      <c r="A37" s="4" t="s">
        <v>15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8"/>
    </row>
    <row r="38" spans="1:21" ht="12" customHeight="1" x14ac:dyDescent="0.2">
      <c r="A38" s="4" t="s">
        <v>40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>
        <v>8000</v>
      </c>
      <c r="Q38" s="14"/>
      <c r="R38" s="14"/>
      <c r="S38" s="14"/>
      <c r="T38" s="18"/>
    </row>
    <row r="39" spans="1:21" ht="12" customHeight="1" x14ac:dyDescent="0.2">
      <c r="A39" s="4" t="s">
        <v>0</v>
      </c>
      <c r="B39" s="14">
        <f t="shared" ref="B39:L39" si="6">SUM(B3:B37)</f>
        <v>934276.14</v>
      </c>
      <c r="C39" s="14">
        <f t="shared" si="6"/>
        <v>0</v>
      </c>
      <c r="D39" s="14">
        <f t="shared" si="6"/>
        <v>0</v>
      </c>
      <c r="E39" s="14">
        <f t="shared" si="6"/>
        <v>0</v>
      </c>
      <c r="F39" s="14">
        <f t="shared" si="6"/>
        <v>0</v>
      </c>
      <c r="G39" s="14">
        <f t="shared" si="6"/>
        <v>0</v>
      </c>
      <c r="H39" s="14">
        <f t="shared" si="6"/>
        <v>0</v>
      </c>
      <c r="I39" s="14">
        <f t="shared" si="6"/>
        <v>0</v>
      </c>
      <c r="J39" s="14">
        <f t="shared" si="6"/>
        <v>0</v>
      </c>
      <c r="K39" s="14">
        <f t="shared" si="6"/>
        <v>0</v>
      </c>
      <c r="L39" s="14">
        <f t="shared" si="6"/>
        <v>0</v>
      </c>
      <c r="M39" s="14">
        <f>M3+M4+M5+M6+M7+M8+M9+M10+M14+M23+M29+M30+M31+M32+M33+M34+M37</f>
        <v>4266477.8600000003</v>
      </c>
      <c r="N39" s="14">
        <f>N3+N4+N5+N6+N7+N8+N9+N10+N14+N23+N29+N30+N31+N32+N33+N34+N37</f>
        <v>87500</v>
      </c>
      <c r="O39" s="14">
        <f>O3+O4+O5+O6+O7+O8+O9+O10+O14+O23+O29+O30+O31+O32+O33+O34+O37</f>
        <v>60000</v>
      </c>
      <c r="P39" s="14">
        <f>P3+P4+P5+P6+P7+P8+P9+P10+P14+P23+P29+P30+P31+P32+P33+P34+P37+P38</f>
        <v>8000</v>
      </c>
      <c r="Q39" s="14">
        <f>Q3+Q4+Q5+Q6+Q7+Q8+Q9+Q10+Q14+Q23+Q29+Q30+Q31+Q32+Q33+Q34+Q37</f>
        <v>233844.67</v>
      </c>
      <c r="R39" s="14">
        <f>R3+R4+R5+R6+R7+R8+R9+R10+R14+R23+R29+R30+R31+R32+R33+R34+R37</f>
        <v>1200588.3900000001</v>
      </c>
      <c r="S39" s="14">
        <f>S3+S4+S5+S6+S7+S8+S9+S10+S14+S23+S29+S30+S31+S32+S33+S34+S37</f>
        <v>20000</v>
      </c>
      <c r="T39" s="14">
        <f>SUM(T3:T37)</f>
        <v>65233</v>
      </c>
      <c r="U39" s="8"/>
    </row>
    <row r="40" spans="1:21" x14ac:dyDescent="0.2">
      <c r="A40" s="1"/>
      <c r="B40" s="19"/>
      <c r="C40" s="19"/>
      <c r="D40" s="39"/>
      <c r="E40" s="39"/>
      <c r="F40" s="19"/>
      <c r="G40" s="19"/>
      <c r="H40" s="19"/>
      <c r="I40" s="19"/>
      <c r="J40" s="19"/>
      <c r="K40" s="42"/>
      <c r="L40" s="39"/>
      <c r="M40" s="43">
        <f>B39+M39-M29</f>
        <v>4701460</v>
      </c>
      <c r="N40" s="43"/>
      <c r="O40" s="43"/>
      <c r="P40" s="43"/>
      <c r="Q40" s="43"/>
      <c r="R40" s="43"/>
      <c r="S40" s="44"/>
      <c r="T40" s="19">
        <f>SUM(B39:T39)</f>
        <v>6875920.0600000005</v>
      </c>
      <c r="U40" s="1" t="s">
        <v>27</v>
      </c>
    </row>
    <row r="41" spans="1:21" x14ac:dyDescent="0.2">
      <c r="A41" s="11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>
        <f>T43+R43</f>
        <v>6875920.0600000005</v>
      </c>
      <c r="U41" s="1"/>
    </row>
    <row r="42" spans="1:21" x14ac:dyDescent="0.2">
      <c r="A42" s="40">
        <f>'2024'!A43</f>
        <v>0.72</v>
      </c>
      <c r="B42" s="39">
        <f>M42*A42</f>
        <v>4701861.4967999998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1">
        <f>T43-Q39-N39</f>
        <v>6530363.1900000004</v>
      </c>
      <c r="N42" s="39"/>
      <c r="O42" s="39"/>
      <c r="P42" s="39"/>
      <c r="Q42" s="39" t="s">
        <v>52</v>
      </c>
      <c r="R42" s="39"/>
      <c r="S42" s="39"/>
      <c r="T42" s="39">
        <f>T41-T40</f>
        <v>0</v>
      </c>
      <c r="U42" s="1"/>
    </row>
    <row r="43" spans="1:21" x14ac:dyDescent="0.2">
      <c r="A43" s="1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>
        <v>24212.2</v>
      </c>
      <c r="S43" s="39"/>
      <c r="T43" s="19">
        <v>6851707.8600000003</v>
      </c>
      <c r="U43" s="2" t="s">
        <v>26</v>
      </c>
    </row>
    <row r="44" spans="1:21" x14ac:dyDescent="0.2">
      <c r="A44" s="1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1"/>
    </row>
    <row r="45" spans="1:21" x14ac:dyDescent="0.2">
      <c r="A45" s="1"/>
      <c r="B45" s="1" t="s">
        <v>33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40" t="s">
        <v>34</v>
      </c>
      <c r="N45" s="40">
        <v>0.24</v>
      </c>
      <c r="O45" s="40"/>
      <c r="P45" s="40"/>
      <c r="Q45" s="1"/>
      <c r="R45" s="1"/>
      <c r="S45" s="1"/>
      <c r="T45" s="1"/>
      <c r="U45" s="1"/>
    </row>
    <row r="46" spans="1:21" x14ac:dyDescent="0.2">
      <c r="A46" s="1"/>
      <c r="B46" s="39">
        <f>SUM(B3:M7)-M5</f>
        <v>3825460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>
        <f>M10+Q10+R10</f>
        <v>1271107</v>
      </c>
      <c r="N46" s="39">
        <f>(SUM(B39:M39)+R39-M29)*24%</f>
        <v>1416491.6136</v>
      </c>
      <c r="O46" s="39"/>
      <c r="P46" s="41"/>
      <c r="Q46" s="1"/>
      <c r="R46" s="1"/>
      <c r="S46" s="1"/>
      <c r="T46" s="1"/>
      <c r="U46" s="1"/>
    </row>
    <row r="47" spans="1:21" x14ac:dyDescent="0.2">
      <c r="A47" s="1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>
        <f>B39+M39+R39-B46-M46-M29</f>
        <v>805481.3900000006</v>
      </c>
      <c r="O47" s="39"/>
      <c r="P47" s="41"/>
      <c r="Q47" s="1"/>
      <c r="R47" s="1"/>
      <c r="S47" s="1"/>
      <c r="T47" s="1"/>
      <c r="U47" s="1"/>
    </row>
  </sheetData>
  <mergeCells count="1">
    <mergeCell ref="A1:R1"/>
  </mergeCells>
  <pageMargins left="0.74803149606299213" right="0.74803149606299213" top="0.39370078740157483" bottom="0.15748031496062992" header="0.51181102362204722" footer="0.51181102362204722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</vt:lpstr>
      <vt:lpstr>2025</vt:lpstr>
      <vt:lpstr>2026</vt:lpstr>
      <vt:lpstr>'2024'!Область_печати</vt:lpstr>
      <vt:lpstr>'2025'!Область_печати</vt:lpstr>
      <vt:lpstr>'2026'!Область_печати</vt:lpstr>
    </vt:vector>
  </TitlesOfParts>
  <Company>Tycoon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Marine</cp:lastModifiedBy>
  <cp:lastPrinted>2023-10-25T09:59:40Z</cp:lastPrinted>
  <dcterms:created xsi:type="dcterms:W3CDTF">2006-04-14T09:23:39Z</dcterms:created>
  <dcterms:modified xsi:type="dcterms:W3CDTF">2023-10-26T13:44:53Z</dcterms:modified>
</cp:coreProperties>
</file>